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showInkAnnotation="0" autoCompressPictures="0"/>
  <xr:revisionPtr revIDLastSave="737" documentId="8_{729F0A0E-C66C-49CF-80C9-68DD6DF230BF}" xr6:coauthVersionLast="47" xr6:coauthVersionMax="47" xr10:uidLastSave="{7002EEED-D79D-4924-ADA1-60853F2B498F}"/>
  <workbookProtection workbookAlgorithmName="SHA-512" workbookHashValue="up10huF54SkIAgwkZpy6KwT7Pk6ngl/0zRN+6l/ZOMfIa4R9QN70Mpyp+qh9KT+4dUAbbm27+2q4OcbZ4TSrGw==" workbookSaltValue="1ghCt0Q3IHnAuzp56WR44w==" workbookSpinCount="100000" lockStructure="1"/>
  <bookViews>
    <workbookView xWindow="28680" yWindow="-120" windowWidth="29040" windowHeight="15720" tabRatio="829" activeTab="1" xr2:uid="{00000000-000D-0000-FFFF-FFFF00000000}"/>
  </bookViews>
  <sheets>
    <sheet name="----&gt; Required" sheetId="38" r:id="rId1"/>
    <sheet name="Grant Proposal Budget" sheetId="33" r:id="rId2"/>
    <sheet name="Grant Proposal Timeline" sheetId="34" r:id="rId3"/>
    <sheet name="----&gt; Samples" sheetId="37" r:id="rId4"/>
    <sheet name="Sample Completed Budget" sheetId="27" r:id="rId5"/>
    <sheet name="Sample Completed Timeline" sheetId="36" r:id="rId6"/>
  </sheets>
  <externalReferences>
    <externalReference r:id="rId7"/>
    <externalReference r:id="rId8"/>
  </externalReferences>
  <definedNames>
    <definedName name="_xlnm.Print_Area" localSheetId="1">'Grant Proposal Budget'!$B$1:$M$140</definedName>
    <definedName name="_xlnm.Print_Area" localSheetId="2">'Grant Proposal Timeline'!$A$1:$H$42</definedName>
    <definedName name="_xlnm.Print_Area" localSheetId="4">'Sample Completed Budget'!$B$1:$Q$152</definedName>
    <definedName name="_xlnm.Print_Area" localSheetId="5">'Sample Completed Timeline'!$A$1:$H$19</definedName>
    <definedName name="Priority" localSheetId="1">'[1]Business Process Flowchart'!#REF!</definedName>
    <definedName name="Priority" localSheetId="2">'[1]Business Process Flowchart'!#REF!</definedName>
    <definedName name="Priority" localSheetId="4">'[1]Business Process Flowchart'!#REF!</definedName>
    <definedName name="Priority" localSheetId="5">'[1]Business Process Flowchart'!#REF!</definedName>
    <definedName name="Priority">'[1]Business Process Flowchart'!#REF!</definedName>
    <definedName name="Status" localSheetId="1">'[1]Business Process Flowchart'!#REF!</definedName>
    <definedName name="Status" localSheetId="2">'[1]Business Process Flowchart'!#REF!</definedName>
    <definedName name="Status" localSheetId="4">'[1]Business Process Flowchart'!#REF!</definedName>
    <definedName name="Status" localSheetId="5">'[1]Business Process Flowchart'!#REF!</definedName>
    <definedName name="Status">'[1]Business Process Flowchart'!#REF!</definedName>
    <definedName name="Type" localSheetId="1">'[2]Towing Invoice'!#REF!</definedName>
    <definedName name="Type" localSheetId="2">'[2]Towing Invoice'!#REF!</definedName>
    <definedName name="Type" localSheetId="4">'[2]Towing Invoice'!#REF!</definedName>
    <definedName name="Type" localSheetId="5">'[2]Towing Invoice'!#REF!</definedName>
    <definedName name="Type">'[2]Towing Invoice'!#REF!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1" i="33" l="1"/>
  <c r="L82" i="33" l="1"/>
  <c r="L139" i="33"/>
  <c r="K116" i="33" l="1"/>
  <c r="K117" i="33"/>
  <c r="K118" i="33"/>
  <c r="K119" i="33"/>
  <c r="K120" i="33"/>
  <c r="K111" i="33"/>
  <c r="K112" i="33"/>
  <c r="K113" i="33"/>
  <c r="K114" i="33"/>
  <c r="D18" i="33" l="1"/>
  <c r="D19" i="33" s="1"/>
  <c r="N81" i="33" l="1"/>
  <c r="N80" i="33"/>
  <c r="N79" i="33"/>
  <c r="N78" i="33"/>
  <c r="N77" i="33"/>
  <c r="N76" i="33"/>
  <c r="N75" i="33"/>
  <c r="N74" i="33"/>
  <c r="N73" i="33"/>
  <c r="N72" i="33"/>
  <c r="N71" i="33"/>
  <c r="N70" i="33"/>
  <c r="N69" i="33"/>
  <c r="N68" i="33"/>
  <c r="N67" i="33"/>
  <c r="N66" i="33"/>
  <c r="N65" i="33"/>
  <c r="N64" i="33"/>
  <c r="N63" i="33"/>
  <c r="N62" i="33"/>
  <c r="N61" i="33"/>
  <c r="N60" i="33"/>
  <c r="N59" i="33"/>
  <c r="N58" i="33"/>
  <c r="N57" i="33"/>
  <c r="N56" i="33"/>
  <c r="N55" i="33"/>
  <c r="N54" i="33"/>
  <c r="N53" i="33"/>
  <c r="N52" i="33"/>
  <c r="K107" i="33" l="1"/>
  <c r="K106" i="33"/>
  <c r="K105" i="33"/>
  <c r="K104" i="33"/>
  <c r="K103" i="33"/>
  <c r="K102" i="33"/>
  <c r="K101" i="33"/>
  <c r="K100" i="33"/>
  <c r="K99" i="33"/>
  <c r="K98" i="33"/>
  <c r="K97" i="33"/>
  <c r="K96" i="33"/>
  <c r="L145" i="33" l="1"/>
  <c r="N144" i="33"/>
  <c r="K138" i="33"/>
  <c r="K137" i="33"/>
  <c r="K136" i="33"/>
  <c r="K135" i="33"/>
  <c r="K134" i="33"/>
  <c r="K133" i="33"/>
  <c r="K132" i="33"/>
  <c r="K131" i="33"/>
  <c r="K130" i="33"/>
  <c r="K129" i="33"/>
  <c r="K128" i="33"/>
  <c r="K127" i="33"/>
  <c r="K126" i="33"/>
  <c r="K125" i="33"/>
  <c r="K124" i="33"/>
  <c r="D15" i="33"/>
  <c r="N120" i="33"/>
  <c r="N119" i="33"/>
  <c r="N118" i="33"/>
  <c r="N117" i="33"/>
  <c r="N116" i="33"/>
  <c r="N115" i="33"/>
  <c r="K115" i="33"/>
  <c r="K121" i="33" s="1"/>
  <c r="N114" i="33"/>
  <c r="N113" i="33"/>
  <c r="N112" i="33"/>
  <c r="N111" i="33"/>
  <c r="L108" i="33"/>
  <c r="D14" i="33" s="1"/>
  <c r="L93" i="33"/>
  <c r="D13" i="33" s="1"/>
  <c r="K92" i="33"/>
  <c r="K91" i="33"/>
  <c r="K90" i="33"/>
  <c r="K89" i="33"/>
  <c r="K88" i="33"/>
  <c r="K87" i="33"/>
  <c r="K86" i="33"/>
  <c r="K85" i="33"/>
  <c r="D12" i="33"/>
  <c r="J81" i="33"/>
  <c r="J80" i="33"/>
  <c r="J79" i="33"/>
  <c r="J78" i="33"/>
  <c r="J77" i="33"/>
  <c r="J76" i="33"/>
  <c r="J75" i="33"/>
  <c r="J74" i="33"/>
  <c r="J73" i="33"/>
  <c r="J72" i="33"/>
  <c r="J71" i="33"/>
  <c r="J70" i="33"/>
  <c r="J69" i="33"/>
  <c r="J68" i="33"/>
  <c r="J67" i="33"/>
  <c r="J66" i="33"/>
  <c r="J65" i="33"/>
  <c r="J64" i="33"/>
  <c r="J63" i="33"/>
  <c r="J62" i="33"/>
  <c r="J61" i="33"/>
  <c r="J60" i="33"/>
  <c r="J59" i="33"/>
  <c r="J58" i="33"/>
  <c r="J57" i="33"/>
  <c r="J56" i="33"/>
  <c r="J55" i="33"/>
  <c r="J54" i="33"/>
  <c r="J53" i="33"/>
  <c r="J52" i="33"/>
  <c r="L49" i="33"/>
  <c r="D11" i="33" s="1"/>
  <c r="B46" i="33"/>
  <c r="B45" i="33"/>
  <c r="B44" i="33"/>
  <c r="B43" i="33"/>
  <c r="B42" i="33"/>
  <c r="B41" i="33"/>
  <c r="B40" i="33"/>
  <c r="B39" i="33"/>
  <c r="L36" i="33"/>
  <c r="D10" i="33" s="1"/>
  <c r="N35" i="33"/>
  <c r="K35" i="33"/>
  <c r="I46" i="33" s="1"/>
  <c r="K46" i="33" s="1"/>
  <c r="N34" i="33"/>
  <c r="K34" i="33"/>
  <c r="I45" i="33" s="1"/>
  <c r="K45" i="33" s="1"/>
  <c r="N33" i="33"/>
  <c r="K33" i="33"/>
  <c r="I44" i="33" s="1"/>
  <c r="K44" i="33" s="1"/>
  <c r="N32" i="33"/>
  <c r="K32" i="33"/>
  <c r="I43" i="33" s="1"/>
  <c r="K43" i="33" s="1"/>
  <c r="N31" i="33"/>
  <c r="K31" i="33"/>
  <c r="I42" i="33" s="1"/>
  <c r="K42" i="33" s="1"/>
  <c r="N30" i="33"/>
  <c r="N29" i="33"/>
  <c r="K29" i="33"/>
  <c r="I40" i="33" s="1"/>
  <c r="N28" i="33"/>
  <c r="K18" i="33"/>
  <c r="J17" i="33"/>
  <c r="K16" i="33"/>
  <c r="I17" i="33"/>
  <c r="K14" i="33"/>
  <c r="K13" i="33"/>
  <c r="H17" i="33"/>
  <c r="K139" i="33" l="1"/>
  <c r="C16" i="33" s="1"/>
  <c r="N16" i="33" s="1"/>
  <c r="D16" i="33"/>
  <c r="L140" i="33"/>
  <c r="L147" i="33" s="1"/>
  <c r="D17" i="33"/>
  <c r="D21" i="33" s="1"/>
  <c r="K64" i="33"/>
  <c r="K73" i="33"/>
  <c r="K52" i="33"/>
  <c r="K70" i="33"/>
  <c r="K28" i="33"/>
  <c r="I39" i="33" s="1"/>
  <c r="K39" i="33" s="1"/>
  <c r="K40" i="33"/>
  <c r="K76" i="33"/>
  <c r="K55" i="33"/>
  <c r="K79" i="33"/>
  <c r="K58" i="33"/>
  <c r="K108" i="33"/>
  <c r="C14" i="33" s="1"/>
  <c r="N14" i="33" s="1"/>
  <c r="C15" i="33"/>
  <c r="K67" i="33"/>
  <c r="K93" i="33"/>
  <c r="C13" i="33" s="1"/>
  <c r="N13" i="33" s="1"/>
  <c r="K61" i="33"/>
  <c r="K15" i="33"/>
  <c r="K30" i="33"/>
  <c r="I41" i="33" s="1"/>
  <c r="K41" i="33" s="1"/>
  <c r="K12" i="33"/>
  <c r="N15" i="33" l="1"/>
  <c r="K82" i="33"/>
  <c r="C12" i="33" s="1"/>
  <c r="N12" i="33" s="1"/>
  <c r="K49" i="33"/>
  <c r="C11" i="33" s="1"/>
  <c r="K36" i="33"/>
  <c r="K140" i="33" l="1"/>
  <c r="H144" i="33" s="1" a="1"/>
  <c r="H144" i="33" s="1"/>
  <c r="K144" i="33" s="1"/>
  <c r="K11" i="33"/>
  <c r="N11" i="33" s="1"/>
  <c r="C10" i="33"/>
  <c r="C17" i="33" l="1"/>
  <c r="K145" i="33"/>
  <c r="K147" i="33" s="1"/>
  <c r="C18" i="33" l="1"/>
  <c r="C19" i="33" s="1"/>
  <c r="C21" i="33" s="1"/>
  <c r="K10" i="33"/>
  <c r="N10" i="33" s="1"/>
  <c r="G17" i="33"/>
  <c r="K17" i="33" l="1"/>
  <c r="N18" i="33"/>
  <c r="I142" i="27"/>
  <c r="K108" i="27" l="1"/>
  <c r="J39" i="27" l="1"/>
  <c r="K98" i="27" l="1"/>
  <c r="K97" i="27"/>
  <c r="K96" i="27"/>
  <c r="B44" i="27" l="1"/>
  <c r="B43" i="27"/>
  <c r="B42" i="27"/>
  <c r="N32" i="27"/>
  <c r="I42" i="27"/>
  <c r="K42" i="27" s="1"/>
  <c r="I44" i="27"/>
  <c r="K44" i="27" s="1"/>
  <c r="I43" i="27"/>
  <c r="K43" i="27" s="1"/>
  <c r="I41" i="27"/>
  <c r="K41" i="27" s="1"/>
  <c r="N34" i="27"/>
  <c r="N33" i="27"/>
  <c r="N31" i="27"/>
  <c r="N30" i="27"/>
  <c r="N29" i="27"/>
  <c r="L151" i="27"/>
  <c r="K150" i="27"/>
  <c r="K149" i="27"/>
  <c r="K148" i="27"/>
  <c r="K147" i="27"/>
  <c r="K146" i="27"/>
  <c r="K145" i="27"/>
  <c r="K144" i="27"/>
  <c r="K143" i="27"/>
  <c r="K142" i="27"/>
  <c r="L117" i="27"/>
  <c r="K116" i="27"/>
  <c r="K115" i="27"/>
  <c r="K114" i="27"/>
  <c r="K113" i="27"/>
  <c r="K112" i="27"/>
  <c r="K111" i="27"/>
  <c r="K110" i="27"/>
  <c r="K109" i="27"/>
  <c r="K107" i="27"/>
  <c r="K106" i="27"/>
  <c r="J79" i="27"/>
  <c r="J78" i="27"/>
  <c r="J77" i="27"/>
  <c r="J85" i="27"/>
  <c r="J84" i="27"/>
  <c r="J83" i="27"/>
  <c r="J82" i="27"/>
  <c r="J81" i="27"/>
  <c r="J80" i="27"/>
  <c r="J76" i="27"/>
  <c r="J75" i="27"/>
  <c r="J74" i="27"/>
  <c r="J73" i="27"/>
  <c r="J72" i="27"/>
  <c r="J71" i="27"/>
  <c r="J70" i="27"/>
  <c r="J69" i="27"/>
  <c r="J68" i="27"/>
  <c r="J67" i="27"/>
  <c r="J66" i="27"/>
  <c r="J65" i="27"/>
  <c r="J64" i="27"/>
  <c r="J63" i="27"/>
  <c r="J62" i="27"/>
  <c r="J61" i="27"/>
  <c r="J60" i="27"/>
  <c r="J59" i="27"/>
  <c r="K59" i="27" l="1"/>
  <c r="K62" i="27"/>
  <c r="K71" i="27"/>
  <c r="K83" i="27"/>
  <c r="K65" i="27"/>
  <c r="K74" i="27"/>
  <c r="K77" i="27"/>
  <c r="K68" i="27"/>
  <c r="K80" i="27"/>
  <c r="J17" i="27" l="1"/>
  <c r="N128" i="27"/>
  <c r="K128" i="27"/>
  <c r="N127" i="27"/>
  <c r="K127" i="27"/>
  <c r="N126" i="27"/>
  <c r="N125" i="27"/>
  <c r="N134" i="27"/>
  <c r="K134" i="27"/>
  <c r="N133" i="27"/>
  <c r="K133" i="27"/>
  <c r="N132" i="27"/>
  <c r="K132" i="27"/>
  <c r="N131" i="27"/>
  <c r="K131" i="27"/>
  <c r="N130" i="27"/>
  <c r="K130" i="27"/>
  <c r="N129" i="27"/>
  <c r="K129" i="27"/>
  <c r="N124" i="27"/>
  <c r="K122" i="27"/>
  <c r="N122" i="27"/>
  <c r="K123" i="27"/>
  <c r="N123" i="27"/>
  <c r="N121" i="27"/>
  <c r="K121" i="27"/>
  <c r="I17" i="27" l="1"/>
  <c r="K91" i="27" l="1"/>
  <c r="N157" i="27"/>
  <c r="H17" i="27" l="1"/>
  <c r="K139" i="27"/>
  <c r="J55" i="27"/>
  <c r="J54" i="27"/>
  <c r="N28" i="27"/>
  <c r="L158" i="27"/>
  <c r="D16" i="27"/>
  <c r="K141" i="27"/>
  <c r="K140" i="27"/>
  <c r="K138" i="27"/>
  <c r="L135" i="27"/>
  <c r="D15" i="27" s="1"/>
  <c r="N120" i="27"/>
  <c r="K120" i="27"/>
  <c r="K135" i="27" s="1"/>
  <c r="D14" i="27"/>
  <c r="K105" i="27"/>
  <c r="K104" i="27"/>
  <c r="K103" i="27"/>
  <c r="K102" i="27"/>
  <c r="L99" i="27"/>
  <c r="D13" i="27" s="1"/>
  <c r="K90" i="27"/>
  <c r="K89" i="27"/>
  <c r="L86" i="27"/>
  <c r="D12" i="27" s="1"/>
  <c r="J58" i="27"/>
  <c r="J57" i="27"/>
  <c r="J56" i="27"/>
  <c r="J53" i="27"/>
  <c r="J52" i="27"/>
  <c r="J51" i="27"/>
  <c r="J50" i="27"/>
  <c r="L47" i="27"/>
  <c r="D11" i="27" s="1"/>
  <c r="B40" i="27"/>
  <c r="B39" i="27"/>
  <c r="B38" i="27"/>
  <c r="L35" i="27"/>
  <c r="D19" i="27"/>
  <c r="K18" i="27"/>
  <c r="K16" i="27"/>
  <c r="K15" i="27"/>
  <c r="K14" i="27"/>
  <c r="K13" i="27"/>
  <c r="K12" i="27"/>
  <c r="C15" i="27" l="1"/>
  <c r="N15" i="27" s="1"/>
  <c r="K117" i="27"/>
  <c r="C14" i="27" s="1"/>
  <c r="N14" i="27" s="1"/>
  <c r="K151" i="27"/>
  <c r="L152" i="27"/>
  <c r="L160" i="27" s="1"/>
  <c r="D10" i="27"/>
  <c r="D17" i="27" s="1"/>
  <c r="D21" i="27" s="1"/>
  <c r="L153" i="27"/>
  <c r="K99" i="27"/>
  <c r="C13" i="27" s="1"/>
  <c r="N13" i="27" s="1"/>
  <c r="K28" i="27"/>
  <c r="K56" i="27"/>
  <c r="K29" i="27"/>
  <c r="K50" i="27"/>
  <c r="K53" i="27"/>
  <c r="K30" i="27"/>
  <c r="I40" i="27" s="1"/>
  <c r="K40" i="27" s="1"/>
  <c r="K86" i="27" l="1"/>
  <c r="C12" i="27" s="1"/>
  <c r="N12" i="27" s="1"/>
  <c r="I38" i="27"/>
  <c r="K38" i="27" s="1"/>
  <c r="K35" i="27"/>
  <c r="C16" i="27"/>
  <c r="N16" i="27" s="1"/>
  <c r="I39" i="27"/>
  <c r="K39" i="27" s="1"/>
  <c r="K47" i="27" l="1"/>
  <c r="K153" i="27" s="1"/>
  <c r="C10" i="27"/>
  <c r="C11" i="27" l="1"/>
  <c r="K11" i="27" s="1"/>
  <c r="N11" i="27" s="1"/>
  <c r="K152" i="27"/>
  <c r="K10" i="27"/>
  <c r="N10" i="27" s="1"/>
  <c r="H157" i="27" l="1" a="1"/>
  <c r="H157" i="27" s="1"/>
  <c r="K157" i="27" s="1"/>
  <c r="K158" i="27" s="1"/>
  <c r="C18" i="27" s="1"/>
  <c r="N18" i="27" s="1"/>
  <c r="C17" i="27"/>
  <c r="G17" i="27"/>
  <c r="K17" i="27"/>
  <c r="K160" i="27" l="1"/>
  <c r="C19" i="27"/>
  <c r="C2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8" authorId="0" shapeId="0" xr:uid="{BAED12D1-EFC8-4E69-8F77-465EDC8FF505}">
      <text>
        <r>
          <rPr>
            <b/>
            <sz val="9"/>
            <color indexed="81"/>
            <rFont val="Tahoma"/>
            <family val="2"/>
          </rPr>
          <t>Avg. fringe benefit rate for employee type</t>
        </r>
      </text>
    </comment>
    <comment ref="G51"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7" authorId="0" shapeId="0" xr:uid="{DC5D366F-5112-4CED-BF61-FAB199387D6E}">
      <text>
        <r>
          <rPr>
            <b/>
            <sz val="9"/>
            <color indexed="81"/>
            <rFont val="Tahoma"/>
            <family val="2"/>
          </rPr>
          <t>Avg. fringe benefit rate for employee type</t>
        </r>
      </text>
    </comment>
    <comment ref="G49" authorId="0" shapeId="0" xr:uid="{E8C99A70-91E7-47B9-9413-811AA4F3F84C}">
      <text>
        <r>
          <rPr>
            <b/>
            <sz val="9"/>
            <color indexed="81"/>
            <rFont val="Tahoma"/>
            <family val="2"/>
          </rPr>
          <t xml:space="preserve"># of nights, # of miles, if using combined category like Baggage/Uber enter 1 here and total amount for both expenses in the cost rate column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<sst xmlns="http://schemas.openxmlformats.org/spreadsheetml/2006/main" count="522" uniqueCount="241">
  <si>
    <t>APPLICANT ORGANIZATION NAME</t>
  </si>
  <si>
    <t>CAC Near Me</t>
  </si>
  <si>
    <t>AWARD TYPE</t>
  </si>
  <si>
    <t>NCA AWARD NUMBER</t>
  </si>
  <si>
    <t>NCA CONTACT</t>
  </si>
  <si>
    <t>GRANT PROPOSAL BUDGET SUMMARY YEAR 1</t>
  </si>
  <si>
    <t>BUDGET CATEGORIES</t>
  </si>
  <si>
    <t>DIRECT PROJECT COSTS</t>
  </si>
  <si>
    <t>Personnel</t>
  </si>
  <si>
    <t>Fringe</t>
  </si>
  <si>
    <t>Travel</t>
  </si>
  <si>
    <t xml:space="preserve">Equipment </t>
  </si>
  <si>
    <t>Supplies</t>
  </si>
  <si>
    <t>Consultants/Contracts</t>
  </si>
  <si>
    <t>Other</t>
  </si>
  <si>
    <t>TOTAL DIRECT PROJECT COSTS</t>
  </si>
  <si>
    <t>Indirect Expenses</t>
  </si>
  <si>
    <t>TOTAL INDIRECT COSTS</t>
  </si>
  <si>
    <t>GRAND TOTAL</t>
  </si>
  <si>
    <t>NCA INFORMATION (IF AWARDED)</t>
  </si>
  <si>
    <t>Grant C. Kerr</t>
  </si>
  <si>
    <t>DATE BUDGET APPROVED BY NCA</t>
  </si>
  <si>
    <t>PROPOSED BUDGET
YEAR 1</t>
  </si>
  <si>
    <t>NCA APPROVED ORIGINAL BUDGET
YEAR 1</t>
  </si>
  <si>
    <t>NCA NOTES</t>
  </si>
  <si>
    <t>GRANT PROPOSAL BUDGET DETAIL YEAR 1</t>
  </si>
  <si>
    <t>hourly</t>
  </si>
  <si>
    <t>daily</t>
  </si>
  <si>
    <t xml:space="preserve">A. PERSONNEL </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</si>
  <si>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t>
  </si>
  <si>
    <t>weekly</t>
  </si>
  <si>
    <t>Percentage of Project Time</t>
  </si>
  <si>
    <t>Requested Amount</t>
  </si>
  <si>
    <t>NCA Approved Amount</t>
  </si>
  <si>
    <t>NCA Notes</t>
  </si>
  <si>
    <t>yearly</t>
  </si>
  <si>
    <t>FT</t>
  </si>
  <si>
    <t>PT</t>
  </si>
  <si>
    <t xml:space="preserve">TOTAL PERSONNEL </t>
  </si>
  <si>
    <t>B. FRINGE BENEFITS</t>
  </si>
  <si>
    <t>Composition</t>
  </si>
  <si>
    <t>Base</t>
  </si>
  <si>
    <t>FICA, Workers Comp, Unemployment, Retirement, Health, Dental, Disability</t>
  </si>
  <si>
    <t>FICA, Workers Comp, Unemployment</t>
  </si>
  <si>
    <t>Approved Fringe Benefit Rate Status</t>
  </si>
  <si>
    <t>Our PT employee fringe benefit rate averages 9% and covers the following items:
FICA - 7.65%, Worker's Comp - 1.35%, Unemployment - 0.87%</t>
  </si>
  <si>
    <t>TOTAL FRINGE BENEFITS</t>
  </si>
  <si>
    <t>C. TRAVEL</t>
  </si>
  <si>
    <t>Cost Rate</t>
  </si>
  <si>
    <t>Basis for Rate</t>
  </si>
  <si>
    <t>Quantity</t>
  </si>
  <si>
    <t>Number of 
People</t>
  </si>
  <si>
    <t>Number of 
Trips</t>
  </si>
  <si>
    <t>Cost</t>
  </si>
  <si>
    <t>Washington, DC</t>
  </si>
  <si>
    <t>Lodging</t>
  </si>
  <si>
    <t>Night</t>
  </si>
  <si>
    <t>Mileage</t>
  </si>
  <si>
    <t>Mile</t>
  </si>
  <si>
    <t>Round Trip</t>
  </si>
  <si>
    <t>Airfare</t>
  </si>
  <si>
    <t>Local Area</t>
  </si>
  <si>
    <t>TOTAL TRAVEL</t>
  </si>
  <si>
    <t>D. EQUIPMENT</t>
  </si>
  <si>
    <t>Item</t>
  </si>
  <si>
    <t>Describe how the equipment is necessary for the success of the project</t>
  </si>
  <si>
    <t>Unit Cost</t>
  </si>
  <si>
    <t>PCIT Audio/Visual Equipment System</t>
  </si>
  <si>
    <t>Assist in establishing a PCIT therapy room</t>
  </si>
  <si>
    <t>TOTAL EQUIPMENT</t>
  </si>
  <si>
    <t>E. SUPPLIES</t>
  </si>
  <si>
    <t>Generally, supplies include any materials that are expendable or consumed during the course of the project.</t>
  </si>
  <si>
    <t>Describe how the purchase is necessary for the success of the project</t>
  </si>
  <si>
    <t>TOTAL SUPPLIES</t>
  </si>
  <si>
    <t>F. CONSULTANTS/CONTRACTS</t>
  </si>
  <si>
    <t>8 Hour Day</t>
  </si>
  <si>
    <t>Name of Consultant</t>
  </si>
  <si>
    <t>Service Provided</t>
  </si>
  <si>
    <t>Fee</t>
  </si>
  <si>
    <t>Hourly</t>
  </si>
  <si>
    <t>Assist project manager in providing assistance in local trainings</t>
  </si>
  <si>
    <t>SUBTOTAL CONSULTANT FEES</t>
  </si>
  <si>
    <t>G.  OTHER COSTS</t>
  </si>
  <si>
    <t>Description</t>
  </si>
  <si>
    <t>Description of the other cost and how the purchase is necessary for the success of the project</t>
  </si>
  <si>
    <t>Postage/Shipping</t>
  </si>
  <si>
    <t>Mailing of quarterly newsletter to $1,000 recipients</t>
  </si>
  <si>
    <t>quarterly</t>
  </si>
  <si>
    <t>TOTAL OTHER COSTS</t>
  </si>
  <si>
    <t>MODIFIED DIRECT TOTAL COSTS</t>
  </si>
  <si>
    <t>H.  INDIRECT COSTS</t>
  </si>
  <si>
    <t>Type</t>
  </si>
  <si>
    <t>Indirect Base</t>
  </si>
  <si>
    <t>Total Base</t>
  </si>
  <si>
    <t>Rate</t>
  </si>
  <si>
    <t>Rental Costs</t>
  </si>
  <si>
    <t>De minimis</t>
  </si>
  <si>
    <t>Indirect Costs</t>
  </si>
  <si>
    <t>MDTC</t>
  </si>
  <si>
    <t>NICRA</t>
  </si>
  <si>
    <t>TOTAL INDIRECT EXPENSES</t>
  </si>
  <si>
    <t>Direct Salaries and Wages</t>
  </si>
  <si>
    <t>Direct Salaries and Wages including Fringe Benefits</t>
  </si>
  <si>
    <t>TFCBT Training</t>
  </si>
  <si>
    <t>Type of Expense</t>
  </si>
  <si>
    <t>Counselor, New Hire</t>
  </si>
  <si>
    <t>FT/PT</t>
  </si>
  <si>
    <t>One Way</t>
  </si>
  <si>
    <t>each</t>
  </si>
  <si>
    <t>CFTSI Training</t>
  </si>
  <si>
    <t>Baggage/Uber</t>
  </si>
  <si>
    <t>Terry Trainer</t>
  </si>
  <si>
    <t>Registration for 5 therapists to participate in TFCBT/PSB training</t>
  </si>
  <si>
    <t>NCAtrak Initial Purchase</t>
  </si>
  <si>
    <t>Includes annual, upload and activation fees</t>
  </si>
  <si>
    <t>NCAtrak Online Training</t>
  </si>
  <si>
    <t>Staff training on NCAtrak</t>
  </si>
  <si>
    <t>Training conducted through Yale on CFTSI</t>
  </si>
  <si>
    <t>Consultation calls following CFTSI training</t>
  </si>
  <si>
    <t>CFTSI Consultant - name TBD</t>
  </si>
  <si>
    <t>Not requesting Fringe</t>
  </si>
  <si>
    <t>Video Colposcope</t>
  </si>
  <si>
    <t>Forensic Interviewing Recording System</t>
  </si>
  <si>
    <t>Enhance our ability to meet legal criteria for Forensic Interviews</t>
  </si>
  <si>
    <t>PCIT Therapy specific supplies</t>
  </si>
  <si>
    <t xml:space="preserve">Supplies for PCIT Therapy </t>
  </si>
  <si>
    <t>Leadership Conference Registration</t>
  </si>
  <si>
    <t>AUTHORIZED AGENCY REPRESENTATIVE</t>
  </si>
  <si>
    <t xml:space="preserve">Headphones </t>
  </si>
  <si>
    <t>For clinicians and clients to hold virtual sessions</t>
  </si>
  <si>
    <t>Evidence Based Assessments</t>
  </si>
  <si>
    <t>TSCC, TSCC-SF, TSCYC, TSCYC-SF, and CSBI</t>
  </si>
  <si>
    <t>Forensic Interviewer - contracted</t>
  </si>
  <si>
    <t>Forensic Interviewining is outsourced</t>
  </si>
  <si>
    <t>25 iPad devices</t>
  </si>
  <si>
    <t>For clients to use during Tele-Health therapy.  Will be preloaded with therapy/coping/stress management applications and a portal to restrict access.</t>
  </si>
  <si>
    <r>
      <rPr>
        <b/>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10% of modified total direct costs (MDTC) as indicated in </t>
    </r>
    <r>
      <rPr>
        <b/>
        <u/>
        <sz val="11"/>
        <color theme="10"/>
        <rFont val="Calibri"/>
        <family val="2"/>
        <scheme val="minor"/>
      </rPr>
      <t>2 CFR Part 200.41f.</t>
    </r>
    <r>
      <rPr>
        <b/>
        <sz val="11"/>
        <color theme="10"/>
        <rFont val="Calibri"/>
        <family val="2"/>
        <scheme val="minor"/>
      </rPr>
      <t xml:space="preserve">  </t>
    </r>
    <r>
      <rPr>
        <b/>
        <sz val="11"/>
        <rFont val="Calibri"/>
        <family val="2"/>
        <scheme val="minor"/>
      </rPr>
      <t>MDTC excludes equipment, charges for patient care, rental costs (includes facility rentals, equipment/technology rentals, and any other rental expenses), tuition remission, scholarships and fellowships, participant support costs and the portion of each subaward in excess of $25,000.</t>
    </r>
  </si>
  <si>
    <r>
      <rPr>
        <b/>
        <sz val="12"/>
        <rFont val="Calibri"/>
        <family val="2"/>
        <scheme val="minor"/>
      </rPr>
      <t>Title, Name of Employee*</t>
    </r>
    <r>
      <rPr>
        <sz val="12"/>
        <rFont val="Calibri"/>
        <family val="2"/>
        <scheme val="minor"/>
      </rPr>
      <t xml:space="preserve">
If known, "New Hire" can be used for vacant/new positions</t>
    </r>
  </si>
  <si>
    <r>
      <t>Fringe Benefit Narrative</t>
    </r>
    <r>
      <rPr>
        <sz val="12"/>
        <rFont val="Calibri"/>
        <family val="2"/>
        <scheme val="minor"/>
      </rPr>
      <t xml:space="preserve"> - Detail what benefits are being covered and the amounts or percentages being requested</t>
    </r>
  </si>
  <si>
    <r>
      <t xml:space="preserve">Length of Time
</t>
    </r>
    <r>
      <rPr>
        <sz val="12"/>
        <color theme="1"/>
        <rFont val="Calibri"/>
        <family val="2"/>
        <scheme val="minor"/>
      </rPr>
      <t>(enter 1 if n/a)</t>
    </r>
  </si>
  <si>
    <t>Total Quarterly Projections</t>
  </si>
  <si>
    <r>
      <t xml:space="preserve">Salary
</t>
    </r>
    <r>
      <rPr>
        <sz val="10"/>
        <color theme="1"/>
        <rFont val="Calibri"/>
        <family val="2"/>
        <scheme val="minor"/>
      </rPr>
      <t>hourly, daily, weekly or yearly rates</t>
    </r>
  </si>
  <si>
    <r>
      <t xml:space="preserve">Rate
</t>
    </r>
    <r>
      <rPr>
        <sz val="10"/>
        <color theme="1"/>
        <rFont val="Calibri"/>
        <family val="2"/>
        <scheme val="minor"/>
      </rPr>
      <t>hourly, daily, weekly or yearly</t>
    </r>
  </si>
  <si>
    <r>
      <t xml:space="preserve">Time Worked
</t>
    </r>
    <r>
      <rPr>
        <sz val="10"/>
        <color theme="1"/>
        <rFont val="Calibri"/>
        <family val="2"/>
        <scheme val="minor"/>
      </rPr>
      <t># of hours,  days, weeks or year</t>
    </r>
  </si>
  <si>
    <r>
      <t xml:space="preserve">Location
</t>
    </r>
    <r>
      <rPr>
        <sz val="10"/>
        <color theme="1"/>
        <rFont val="Calibri"/>
        <family val="2"/>
        <scheme val="minor"/>
      </rPr>
      <t>if unknown, enter "TBD"</t>
    </r>
  </si>
  <si>
    <r>
      <t xml:space="preserve">Quantity
</t>
    </r>
    <r>
      <rPr>
        <sz val="10"/>
        <color theme="1"/>
        <rFont val="Calibri"/>
        <family val="2"/>
        <scheme val="minor"/>
      </rPr>
      <t>(of Basis for Rate)</t>
    </r>
  </si>
  <si>
    <r>
      <t xml:space="preserve">Purpose of Travel
</t>
    </r>
    <r>
      <rPr>
        <sz val="11"/>
        <color theme="1"/>
        <rFont val="Calibri"/>
        <family val="2"/>
        <scheme val="minor"/>
      </rPr>
      <t>Must be related to project objectives</t>
    </r>
  </si>
  <si>
    <r>
      <rPr>
        <b/>
        <sz val="12"/>
        <color theme="1"/>
        <rFont val="Calibri"/>
        <family val="2"/>
        <scheme val="minor"/>
      </rPr>
      <t xml:space="preserve">TFCBT Training - </t>
    </r>
    <r>
      <rPr>
        <sz val="12"/>
        <color theme="1"/>
        <rFont val="Calibri"/>
        <family val="2"/>
        <scheme val="minor"/>
      </rPr>
      <t xml:space="preserve">The clinical supervisor and two staff clinicians will attend CFTSI training in July.  </t>
    </r>
  </si>
  <si>
    <r>
      <t xml:space="preserve">Basis
</t>
    </r>
    <r>
      <rPr>
        <sz val="8"/>
        <color theme="1"/>
        <rFont val="Calibri"/>
        <family val="2"/>
        <scheme val="minor"/>
      </rPr>
      <t>(sq. ft., monthly)</t>
    </r>
  </si>
  <si>
    <t>Description of responsibilities/duties in relationship to fulfilling the project goals and objectives</t>
  </si>
  <si>
    <t>SAMPLE COMPLETED BUDGET</t>
  </si>
  <si>
    <t>Projected Period 1 Expenses</t>
  </si>
  <si>
    <t>Projected Period 2 Expenses</t>
  </si>
  <si>
    <t>Projected Period 3 Expenses</t>
  </si>
  <si>
    <r>
      <t xml:space="preserve">Projected Period 4
</t>
    </r>
    <r>
      <rPr>
        <sz val="10"/>
        <color theme="0"/>
        <rFont val="Calibri"/>
        <family val="2"/>
        <scheme val="minor"/>
      </rPr>
      <t>(Chapters only)</t>
    </r>
  </si>
  <si>
    <t xml:space="preserve">Fringe benefits should be based on actual known costs or an approved negotiated rate by a Federal agency. 
If not based on an approved negotiated rate, list the composition of the fringe benefit package. </t>
  </si>
  <si>
    <t xml:space="preserve">For each consultant enter the name, if known, service to be provided, hourly or daily fee (8-hour day), and estimated time on the project.  Consultant fees must not exceed $650 per day or $81.25 per hour.  </t>
  </si>
  <si>
    <t>NCAtrak Annual Fee</t>
  </si>
  <si>
    <t>CAC Case Tracking Fee Reimbursement</t>
  </si>
  <si>
    <t>Contingent upon prior approval of the procurement process.  Please address the purchase with the assigned NCA Program Associate, prior to starting the process.</t>
  </si>
  <si>
    <t>Contingent upon detailed review of the travel request from the NCA Program Associate prior to travel plans being made.</t>
  </si>
  <si>
    <t>Yes - our organization DOES have a negotiated fringe benefit rate approved by a Federal agency.  A copy of the agreement will be  uploaded with our application.</t>
  </si>
  <si>
    <t>No - our organization DOES NOT have a negotiated fringe benefit rate approved by a Federal agency.  We will submit actual fringe benefit expenses for each grant funded employee.</t>
  </si>
  <si>
    <t>Training Space Rental</t>
  </si>
  <si>
    <t>Chapter-coordinated training for victim advocates and mental health care providers working with CAC's</t>
  </si>
  <si>
    <t>day</t>
  </si>
  <si>
    <t>Counselor will attend the training, consultation calls. and preparation and counseling for clients</t>
  </si>
  <si>
    <t xml:space="preserve">Providing TF-CBT Treatment at second location.  </t>
  </si>
  <si>
    <t>Title, Name of Employee</t>
  </si>
  <si>
    <t>Total Period Projections</t>
  </si>
  <si>
    <t>In the columns titled “Projected Period Expenses” you will need to enter the amounts that you anticipate spending in each of the applicable periods, CACs only need to fill out Periods 1-3 while Chapters should complete all four periods.  
A red warning box will appear for any category where the total period projections do not match the amount in the proposed budget year 1 column.  If you see this flag, please adjust your projected expenses until the flag disappears.</t>
  </si>
  <si>
    <t>Fringe benefits can be budgeted a few different ways:
 - use your organization’s average fringe benefit rate.  If you don’t know what this rate is check with any accounting/financial staff that you might have available.  This rate is only used for budgeting purposes, actual expenses will be required for any reimbursement request.
- calculate each employee’s actual fringe benefit rate, by taking the employee’s total employer paid fringe benefit amount and dividing that by their total salary.  
(Counselor, New Hire -- Annual Salary $42,000, Annual fringe benefits $12,600.  When you divide $12,600 by $42,000 you get a fringe benefit rate of 30%)
-using a negotiated fringe benefit rate approved by a Federal agency.</t>
  </si>
  <si>
    <t>The supplies category is where you will request any expendable items and any equipment that falls below your capitalization threshold.  
If you are purchasing a group of items, like PCIT toys group them together in the budget as well.  So instead of listing all of the individual toys for a PCIT therapy room group them in one line as recommended “PCIT therapy room toys”</t>
  </si>
  <si>
    <r>
      <t xml:space="preserve">Consultants are defined as anyone not on the organization’s payroll and receiving compensation for work.
Compensation for individual consultant services is to be reasonable and consistent with that paid for similar services in the marketplace. The prep time allocated for the provision of these services may be included in an 8 hour workday, however, the correlation with the time spent on conducting the actual project must be reasonable and justifiable. 
</t>
    </r>
    <r>
      <rPr>
        <sz val="12"/>
        <rFont val="Calibri"/>
        <family val="2"/>
        <scheme val="minor"/>
      </rPr>
      <t xml:space="preserve">
A red warning box will appear if the consultant rate exceeds DOJ's allowable amounts</t>
    </r>
  </si>
  <si>
    <t xml:space="preserve">Our FT employee fringe benefit rate averages 30% and covers the following items:
FICA - 7.65%, Worker's Comp - 1.35%, Unemployment - 0.87%, Retirement - 5%
Employee Health Insurance - 11%, Employee Dental - 2.13%, Disability - 2%
</t>
  </si>
  <si>
    <t>*</t>
  </si>
  <si>
    <t>Staff training</t>
  </si>
  <si>
    <t>MDTC Excluded Expenses*</t>
  </si>
  <si>
    <t>Total Direct Costs</t>
  </si>
  <si>
    <t xml:space="preserve">Participant support costs are direct costs for items such as stipends or subsistence allowances, travel allowances, and registration fees paid to or on behalf of participants or trainees (but not employees) in connection with meetings, conferences, symposia, or training projects. </t>
  </si>
  <si>
    <t>Costs related to contractors of the recipient who are acting in the capacity of a “Conference Trainer/Instructor/ Presenter/Facilitator” are considered participant support costs.</t>
  </si>
  <si>
    <t xml:space="preserve">*If using an indirect cost rate with a base of MDTC you must exclude the following expenses:  equipment, charges for patient care, rental costs  (includes facility rentals, equipment/technology rentals, and any other rental expenses), tuition remission, scholarships and fellowships, participant support costs.  </t>
  </si>
  <si>
    <t>None</t>
  </si>
  <si>
    <r>
      <rPr>
        <i/>
        <sz val="11"/>
        <rFont val="Calibri"/>
        <family val="2"/>
        <scheme val="minor"/>
      </rPr>
      <t xml:space="preserve">Please verify GSA rates here </t>
    </r>
    <r>
      <rPr>
        <i/>
        <u/>
        <sz val="11"/>
        <color theme="10"/>
        <rFont val="Calibri"/>
        <family val="2"/>
        <scheme val="minor"/>
      </rPr>
      <t>https://www.gsa.gov/travel/plan-book/per-diem-rates</t>
    </r>
  </si>
  <si>
    <r>
      <rPr>
        <sz val="11"/>
        <rFont val="Calibri"/>
        <family val="2"/>
        <scheme val="minor"/>
      </rPr>
      <t xml:space="preserve">If you are requesting to use grant dollars for organizing events, trainings, conferences, etc, please review the Conference Cost Approval resources to see if your event meets the definition of a conference.  Note:  This ONLY applies to funds for organizing/hosting events and not events where you are just an attendee.  Please verify GSA rates here </t>
    </r>
    <r>
      <rPr>
        <u/>
        <sz val="11"/>
        <color theme="10"/>
        <rFont val="Calibri"/>
        <family val="2"/>
        <scheme val="minor"/>
      </rPr>
      <t>https://www.gsa.gov/travel/plan-book/per-diem-rates</t>
    </r>
  </si>
  <si>
    <t>Costs that fall into this category are those that support the provision of the funded activities and services but are not easily categorized into the other budget sections.</t>
  </si>
  <si>
    <t xml:space="preserve">For the example of training space rental, the applicant is requesting funds to cover the space that they need to hold a chapter-coordinated training.  In this case the quantity is the number of rooms, buildings, etc. that they need, the basis is how they are being charged for the rental, which is daily, the cost is $200 per day and the length of time is related to the basis, which is daily and they need the rental for 2 days.
</t>
  </si>
  <si>
    <t>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NCA Grants Application Resource page as referenced in the RFP.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t>
  </si>
  <si>
    <t>You will want to list out each position and title, name of the employee, the duties that employee is going to be performing for your particular grant program.  You also need to show the salary or rate of pay or the compensation, this can be an estimate for any new positions or vacancies.  It could be annual, hourly, weekly, or monthly, however your organization pays their payroll or salary.  You also need to show the amount of time they will be working on the grant project and a percentage of time they will be working on your particular project.
If you are entering the exact amount of grant specific hours, days or weeks that you are requesting to be funded then the % of project time should be 100%. 
A red warning box will appear for any personnel whose percentage of time is 25% or less.</t>
  </si>
  <si>
    <r>
      <rPr>
        <b/>
        <u/>
        <sz val="12"/>
        <color theme="1"/>
        <rFont val="Calibri"/>
        <family val="2"/>
        <scheme val="minor"/>
      </rPr>
      <t>Travel Reminders
ALL</t>
    </r>
    <r>
      <rPr>
        <sz val="12"/>
        <color theme="1"/>
        <rFont val="Calibri"/>
        <family val="2"/>
        <scheme val="minor"/>
      </rPr>
      <t xml:space="preserve"> travel must be directly related to the goals and objective of the project.</t>
    </r>
    <r>
      <rPr>
        <b/>
        <u/>
        <sz val="12"/>
        <color theme="1"/>
        <rFont val="Calibri"/>
        <family val="2"/>
        <scheme val="minor"/>
      </rPr>
      <t xml:space="preserve">
</t>
    </r>
    <r>
      <rPr>
        <b/>
        <sz val="12"/>
        <color theme="1"/>
        <rFont val="Calibri"/>
        <family val="2"/>
        <scheme val="minor"/>
      </rPr>
      <t xml:space="preserve">
Transportation:  </t>
    </r>
    <r>
      <rPr>
        <sz val="12"/>
        <color theme="1"/>
        <rFont val="Calibri"/>
        <family val="2"/>
        <scheme val="minor"/>
      </rPr>
      <t>Most economical form must be used.  Mileage must be at or below the current federal per diem rate.  Rental cars cannot be charged to the NCA grant without prior approval.</t>
    </r>
    <r>
      <rPr>
        <b/>
        <sz val="12"/>
        <color theme="1"/>
        <rFont val="Calibri"/>
        <family val="2"/>
        <scheme val="minor"/>
      </rPr>
      <t xml:space="preserve">
Lodging: </t>
    </r>
    <r>
      <rPr>
        <sz val="12"/>
        <color theme="1"/>
        <rFont val="Calibri"/>
        <family val="2"/>
        <scheme val="minor"/>
      </rPr>
      <t xml:space="preserve"> NCA will reimburse only lodging costs that are up to the federal nightly per diem rate for the location and date of the training plus taxes only.
</t>
    </r>
    <r>
      <rPr>
        <b/>
        <sz val="12"/>
        <color theme="1"/>
        <rFont val="Calibri"/>
        <family val="2"/>
        <scheme val="minor"/>
      </rPr>
      <t xml:space="preserve">Meals: </t>
    </r>
    <r>
      <rPr>
        <sz val="12"/>
        <color theme="1"/>
        <rFont val="Calibri"/>
        <family val="2"/>
        <scheme val="minor"/>
      </rPr>
      <t>Per diem is now allowable on NCA grants.</t>
    </r>
  </si>
  <si>
    <r>
      <rPr>
        <b/>
        <sz val="12"/>
        <color theme="1"/>
        <rFont val="Calibri"/>
        <family val="2"/>
        <scheme val="minor"/>
      </rPr>
      <t xml:space="preserve">Regional Travel for Staff - </t>
    </r>
    <r>
      <rPr>
        <sz val="12"/>
        <color theme="1"/>
        <rFont val="Calibri"/>
        <family val="2"/>
        <scheme val="minor"/>
      </rPr>
      <t>The Family Advocate will use their own vehicle to conduct regional travel with the average trip around 65 miles and 40 trips anticipated.</t>
    </r>
  </si>
  <si>
    <r>
      <rPr>
        <b/>
        <sz val="12"/>
        <color theme="1"/>
        <rFont val="Calibri"/>
        <family val="2"/>
        <scheme val="minor"/>
      </rPr>
      <t xml:space="preserve">NCA Leadership Conference
</t>
    </r>
    <r>
      <rPr>
        <sz val="12"/>
        <color theme="1"/>
        <rFont val="Calibri"/>
        <family val="2"/>
        <scheme val="minor"/>
      </rPr>
      <t xml:space="preserve">Attend NCA's annual leadership conference.  </t>
    </r>
  </si>
  <si>
    <t>For use in Medical Exams</t>
  </si>
  <si>
    <t>CSEC Curriculum Development/Training Consultant</t>
  </si>
  <si>
    <t xml:space="preserve">Writing curriculum, promoting the curriculum and the need for training state-wide, and delivering the training to Children’s Advocacy Centers and Multi-Disciplinary Teams. </t>
  </si>
  <si>
    <t>NCA GRANT</t>
  </si>
  <si>
    <t>NCA Award Type</t>
  </si>
  <si>
    <t>Projected Quarter 4 Expenses</t>
  </si>
  <si>
    <t>Projected Quarter 1 Expenses</t>
  </si>
  <si>
    <t>Projected Quarter 2 Expenses</t>
  </si>
  <si>
    <t>Projected Quarter 3 Expenses</t>
  </si>
  <si>
    <t>Non-expendable items with a per-unit acquisition cost which equals or exceeds the lesser of the capitalization level established by the non-Federal entity or $10,000.  Applicants should analyze the cost benefits of purchasing versus leasing equipment, especially high cost items and those subject to rapid technological advances.  Review DOJ's purchasing guidelines here.</t>
  </si>
  <si>
    <r>
      <rPr>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up to 15% of modified total direct costs (MDTC) as indicated in </t>
    </r>
    <r>
      <rPr>
        <u/>
        <sz val="11"/>
        <color theme="10"/>
        <rFont val="Calibri"/>
        <family val="2"/>
        <scheme val="minor"/>
      </rPr>
      <t>2 CFR Part 200.41f.</t>
    </r>
    <r>
      <rPr>
        <sz val="11"/>
        <color theme="10"/>
        <rFont val="Calibri"/>
        <family val="2"/>
        <scheme val="minor"/>
      </rPr>
      <t xml:space="preserve">  </t>
    </r>
    <r>
      <rPr>
        <sz val="11"/>
        <rFont val="Calibri"/>
        <family val="2"/>
        <scheme val="minor"/>
      </rPr>
      <t>MDTC excludes equipment, charges for patient care, rental costs (includes facility rentals, equipment/technology rentals, and any other rental expenses), tuition remission, scholarships and fellowships, participant support costs.</t>
    </r>
  </si>
  <si>
    <r>
      <rPr>
        <i/>
        <sz val="10"/>
        <rFont val="Calibri"/>
        <family val="2"/>
        <scheme val="minor"/>
      </rPr>
      <t xml:space="preserve">Non-expendable items with a per-unit acquisition cost which equals or exceeds the lesser of the capitalization level established by the non-Federal entity or $10,000.  </t>
    </r>
    <r>
      <rPr>
        <i/>
        <sz val="10"/>
        <color rgb="FFA50021"/>
        <rFont val="Calibri"/>
        <family val="2"/>
        <scheme val="minor"/>
      </rPr>
      <t>Applicants should analyze the cost benefits of purchasing versus leasing equipment, especially high cost items and those subject to rapid technological advances.</t>
    </r>
    <r>
      <rPr>
        <i/>
        <sz val="10"/>
        <rFont val="Calibri"/>
        <family val="2"/>
        <scheme val="minor"/>
      </rPr>
      <t xml:space="preserve">  Review DOJ's purchasing guidelines </t>
    </r>
    <r>
      <rPr>
        <i/>
        <u/>
        <sz val="10"/>
        <color theme="10"/>
        <rFont val="Calibri"/>
        <family val="2"/>
        <scheme val="minor"/>
      </rPr>
      <t>here.</t>
    </r>
  </si>
  <si>
    <t>The federal policy for capitalizing equipment is the fair market value of $10,000 or more for the useful life of more than one year.  If your organization's capitalization threshold is below $10,000, please indicate that in the description area.
If awarded, you will need to wait to purchase any equipment until after your first programmatic call.  Be prepared to discuss your procurement procedures in detail with your NCA Program Associate. 
Please note that equipment purchases will be very closely scrutinized and must directly pertain to service provision (i.e. recording equipment for forensic interviews, medical exams, etc.).  And please do not include any furniture or soft furnishing in your proposal.</t>
  </si>
  <si>
    <t>ANYT-IL-CORE-PI25</t>
  </si>
  <si>
    <t>SAMPLE COMPLETED TIMELINE</t>
  </si>
  <si>
    <r>
      <t>Key Action Steps</t>
    </r>
    <r>
      <rPr>
        <b/>
        <sz val="22"/>
        <color theme="0"/>
        <rFont val="Calibri"/>
        <family val="2"/>
        <scheme val="minor"/>
      </rPr>
      <t xml:space="preserve">
</t>
    </r>
    <r>
      <rPr>
        <i/>
        <sz val="12"/>
        <color theme="0"/>
        <rFont val="Calibri"/>
        <family val="2"/>
        <scheme val="minor"/>
      </rPr>
      <t>Identify the key action step(s) that must occur to accomplis each activity.  Ensure your action steps are measurable (e.g. quantify if possible)</t>
    </r>
  </si>
  <si>
    <r>
      <t>Timeframe</t>
    </r>
    <r>
      <rPr>
        <b/>
        <sz val="12"/>
        <color theme="0"/>
        <rFont val="Calibri"/>
        <family val="2"/>
        <scheme val="minor"/>
      </rPr>
      <t xml:space="preserve">
</t>
    </r>
    <r>
      <rPr>
        <i/>
        <sz val="12"/>
        <color theme="0"/>
        <rFont val="Calibri"/>
        <family val="2"/>
        <scheme val="minor"/>
      </rPr>
      <t>*Use to help populate projected period expenditures on grant budget</t>
    </r>
  </si>
  <si>
    <r>
      <t xml:space="preserve">Staff </t>
    </r>
    <r>
      <rPr>
        <b/>
        <sz val="12"/>
        <color theme="0"/>
        <rFont val="Calibri"/>
        <family val="2"/>
        <scheme val="minor"/>
      </rPr>
      <t xml:space="preserve">
</t>
    </r>
    <r>
      <rPr>
        <b/>
        <sz val="18"/>
        <color theme="0"/>
        <rFont val="Calibri"/>
        <family val="2"/>
        <scheme val="minor"/>
      </rPr>
      <t>Person(s)</t>
    </r>
  </si>
  <si>
    <t>Identify partner agencies</t>
  </si>
  <si>
    <t>Create Protocol Committee and hold initial committee meeting</t>
  </si>
  <si>
    <t>Protocol Committee to meet monthly to plan, implement, evaluate, and modify the protocol</t>
  </si>
  <si>
    <t>Develop Multidisciplinary treatment and referral plan</t>
  </si>
  <si>
    <t>CSEC/CSAM Program/Training
Coordinator , ED</t>
  </si>
  <si>
    <t>CSEC/CSAM Program/Training
Coordinator</t>
  </si>
  <si>
    <t>TIMELINE</t>
  </si>
  <si>
    <t>**Don’t forget to complete  the projected quarter expenses section below and the grant proposal timeline tab</t>
  </si>
  <si>
    <r>
      <rPr>
        <b/>
        <sz val="16"/>
        <color theme="1"/>
        <rFont val="Calibri"/>
        <family val="2"/>
        <scheme val="minor"/>
      </rPr>
      <t xml:space="preserve">Program Improvement: </t>
    </r>
    <r>
      <rPr>
        <sz val="16"/>
        <color theme="1"/>
        <rFont val="Calibri"/>
        <family val="2"/>
        <scheme val="minor"/>
      </rPr>
      <t>Applicants must identify when they anticipate meeting the standard.</t>
    </r>
  </si>
  <si>
    <r>
      <rPr>
        <b/>
        <sz val="16"/>
        <color theme="1"/>
        <rFont val="Calibri"/>
        <family val="2"/>
        <scheme val="minor"/>
      </rPr>
      <t xml:space="preserve">Program Development: </t>
    </r>
    <r>
      <rPr>
        <sz val="16"/>
        <color theme="1"/>
        <rFont val="Calibri"/>
        <family val="2"/>
        <scheme val="minor"/>
      </rPr>
      <t xml:space="preserve"> Applicants must include the timing of the submission of the membership application, which is expected by the close of the project period.</t>
    </r>
  </si>
  <si>
    <t>Required components for specific award types</t>
  </si>
  <si>
    <r>
      <rPr>
        <b/>
        <sz val="16"/>
        <color theme="1"/>
        <rFont val="Calibri"/>
        <family val="2"/>
        <scheme val="minor"/>
      </rPr>
      <t xml:space="preserve">Expanding Reach and Access - Focus 1: </t>
    </r>
    <r>
      <rPr>
        <sz val="16"/>
        <color theme="1"/>
        <rFont val="Calibri"/>
        <family val="2"/>
        <scheme val="minor"/>
      </rPr>
      <t>Applicants must include targeted opening date for the center and the timing of the submission of the first-time Satellite Membership Application to NCA, which is expected to occur within the award period.</t>
    </r>
  </si>
  <si>
    <t>Counselor, Jane Doe</t>
  </si>
  <si>
    <t>Mental Health Clinical Intern, John Smith</t>
  </si>
  <si>
    <t>Will provide CFTSI counseling for 7 new clients</t>
  </si>
  <si>
    <r>
      <rPr>
        <b/>
        <sz val="12"/>
        <color rgb="FFA50021"/>
        <rFont val="Calibri"/>
        <family val="2"/>
        <scheme val="minor"/>
      </rPr>
      <t xml:space="preserve">ATTENTION: </t>
    </r>
    <r>
      <rPr>
        <sz val="12"/>
        <color rgb="FFA50021"/>
        <rFont val="Calibri"/>
        <family val="2"/>
        <scheme val="minor"/>
      </rPr>
      <t xml:space="preserve">
If you are using a yearly rate and your grant does not cover a full 12 months
or
the staff member will not be working on the project for a full 12 months (ex. due to delay in start date, project work later in year due to training dates, etc.)
</t>
    </r>
    <r>
      <rPr>
        <b/>
        <sz val="12"/>
        <color rgb="FFA50021"/>
        <rFont val="Calibri"/>
        <family val="2"/>
        <scheme val="minor"/>
      </rPr>
      <t xml:space="preserve">you will need to prorate their annual salary </t>
    </r>
    <r>
      <rPr>
        <sz val="12"/>
        <color rgb="FFA50021"/>
        <rFont val="Calibri"/>
        <family val="2"/>
        <scheme val="minor"/>
      </rPr>
      <t xml:space="preserve"> 
For example, if an employee is due a salary of $60,000 per year, and your grant period is 9 months, their prorated salary for that year would be $45,000
$60,000 per year ÷ 12 months = $ 5,000.00 per month; $5,000.00 x 9 months = $45,000
</t>
    </r>
    <r>
      <rPr>
        <b/>
        <sz val="12"/>
        <color rgb="FFA50021"/>
        <rFont val="Calibri"/>
        <family val="2"/>
        <scheme val="minor"/>
      </rPr>
      <t>Please see the 'Counselor, New Hire' sample above for an accurate way to represent Personnel costs which do not cover a full 12 months</t>
    </r>
  </si>
  <si>
    <t>01/01/2026 - 02/28/2026</t>
  </si>
  <si>
    <t>03/01/2026 - 03/31/2026</t>
  </si>
  <si>
    <t>04/01/2026 - 12/31/2026</t>
  </si>
  <si>
    <t>05/01/2026 - 07/01/2026</t>
  </si>
  <si>
    <t>Focus Area</t>
  </si>
  <si>
    <t>Objective</t>
  </si>
  <si>
    <t>Outcome</t>
  </si>
  <si>
    <t>Measure</t>
  </si>
  <si>
    <t>GRANT PROPOSAL BUDGET</t>
  </si>
  <si>
    <t xml:space="preserve">Establish written protocols/guidelines for a coordinated CAC/MDT response specific to CSAM and child sex trafficking cases. </t>
  </si>
  <si>
    <t>Develop CSAM/Sex Trafficking Response Protocol</t>
  </si>
  <si>
    <t>Protocol Committee established</t>
  </si>
  <si>
    <t>10 Protocol Committee meetings</t>
  </si>
  <si>
    <t>Protocols developed</t>
  </si>
  <si>
    <t>CSAM protocols signed by CAC and MDT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</si>
</sst>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65">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b/>
      <sz val="9"/>
      <color theme="0"/>
      <name val="Century Gothic"/>
      <family val="1"/>
    </font>
    <font>
      <b/>
      <sz val="10"/>
      <color theme="0"/>
      <name val="Century Gothic"/>
      <family val="1"/>
    </font>
    <font>
      <sz val="11"/>
      <color theme="1"/>
      <name val="Calibri"/>
      <family val="2"/>
      <scheme val="minor"/>
    </font>
    <font>
      <sz val="10"/>
      <color theme="1"/>
      <name val="Century Gothic"/>
      <family val="1"/>
    </font>
    <font>
      <b/>
      <sz val="10"/>
      <name val="Century Gothic"/>
      <family val="2"/>
    </font>
    <font>
      <sz val="10"/>
      <name val="Century Gothic"/>
      <family val="2"/>
    </font>
    <font>
      <b/>
      <sz val="10"/>
      <color theme="1"/>
      <name val="Century Gothic"/>
      <family val="2"/>
    </font>
    <font>
      <sz val="12"/>
      <color theme="1"/>
      <name val="Calibri"/>
      <family val="2"/>
      <scheme val="minor"/>
    </font>
    <font>
      <u/>
      <sz val="12"/>
      <color theme="10"/>
      <name val="Calibri"/>
      <family val="2"/>
      <scheme val="minor"/>
    </font>
    <font>
      <b/>
      <sz val="12"/>
      <name val="Century Gothic"/>
      <family val="2"/>
    </font>
    <font>
      <sz val="10"/>
      <color theme="1"/>
      <name val="Century Gothic"/>
      <family val="2"/>
    </font>
    <font>
      <sz val="12"/>
      <color rgb="FFFF0000"/>
      <name val="Calibri"/>
      <family val="2"/>
      <scheme val="minor"/>
    </font>
    <font>
      <sz val="10"/>
      <color rgb="FFFF0000"/>
      <name val="Calibri"/>
      <family val="2"/>
      <scheme val="minor"/>
    </font>
    <font>
      <sz val="10"/>
      <color theme="1"/>
      <name val="Calibri"/>
      <family val="2"/>
      <scheme val="minor"/>
    </font>
    <font>
      <sz val="8"/>
      <color rgb="FFFF0000"/>
      <name val="Calibri"/>
      <family val="2"/>
      <scheme val="minor"/>
    </font>
    <font>
      <b/>
      <sz val="11"/>
      <color theme="1"/>
      <name val="Calibri"/>
      <family val="2"/>
      <scheme val="minor"/>
    </font>
    <font>
      <b/>
      <sz val="10"/>
      <color theme="0"/>
      <name val="Century Gothic"/>
      <family val="2"/>
    </font>
    <font>
      <b/>
      <sz val="9"/>
      <name val="Century Gothic"/>
      <family val="1"/>
    </font>
    <font>
      <sz val="10"/>
      <color theme="0"/>
      <name val="Calibri"/>
      <family val="2"/>
      <scheme val="minor"/>
    </font>
    <font>
      <b/>
      <u/>
      <sz val="11"/>
      <color theme="10"/>
      <name val="Calibri"/>
      <family val="2"/>
      <scheme val="minor"/>
    </font>
    <font>
      <b/>
      <sz val="11"/>
      <name val="Calibri"/>
      <family val="2"/>
      <scheme val="minor"/>
    </font>
    <font>
      <b/>
      <sz val="11"/>
      <color theme="10"/>
      <name val="Calibri"/>
      <family val="2"/>
      <scheme val="minor"/>
    </font>
    <font>
      <b/>
      <sz val="12"/>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theme="3" tint="-0.249977111117893"/>
      <name val="Calibri"/>
      <family val="2"/>
      <scheme val="minor"/>
    </font>
    <font>
      <b/>
      <sz val="9"/>
      <color indexed="81"/>
      <name val="Tahoma"/>
      <family val="2"/>
    </font>
    <font>
      <sz val="16"/>
      <color theme="1"/>
      <name val="Calibri"/>
      <family val="2"/>
      <scheme val="minor"/>
    </font>
    <font>
      <b/>
      <sz val="16"/>
      <name val="Calibri"/>
      <family val="2"/>
      <scheme val="minor"/>
    </font>
    <font>
      <b/>
      <sz val="24"/>
      <color theme="0" tint="-0.499984740745262"/>
      <name val="Calibri"/>
      <family val="2"/>
      <scheme val="minor"/>
    </font>
    <font>
      <sz val="8"/>
      <color theme="1"/>
      <name val="Calibri"/>
      <family val="2"/>
      <scheme val="minor"/>
    </font>
    <font>
      <i/>
      <sz val="11"/>
      <name val="Calibri"/>
      <family val="2"/>
      <scheme val="minor"/>
    </font>
    <font>
      <sz val="11"/>
      <color theme="1"/>
      <name val="Century Gothic"/>
      <family val="1"/>
    </font>
    <font>
      <i/>
      <u/>
      <sz val="11"/>
      <color theme="10"/>
      <name val="Calibri"/>
      <family val="2"/>
      <scheme val="minor"/>
    </font>
    <font>
      <i/>
      <u/>
      <sz val="10"/>
      <color theme="10"/>
      <name val="Calibri"/>
      <family val="2"/>
      <scheme val="minor"/>
    </font>
    <font>
      <i/>
      <sz val="10"/>
      <name val="Calibri"/>
      <family val="2"/>
      <scheme val="minor"/>
    </font>
    <font>
      <sz val="9"/>
      <color theme="1"/>
      <name val="Calibri"/>
      <family val="2"/>
      <scheme val="minor"/>
    </font>
    <font>
      <sz val="12"/>
      <color rgb="FFA50021"/>
      <name val="Calibri"/>
      <family val="2"/>
      <scheme val="minor"/>
    </font>
    <font>
      <i/>
      <sz val="10"/>
      <color rgb="FFA50021"/>
      <name val="Calibri"/>
      <family val="2"/>
      <scheme val="minor"/>
    </font>
    <font>
      <sz val="18"/>
      <color theme="1"/>
      <name val="Calibri"/>
      <family val="2"/>
      <scheme val="minor"/>
    </font>
    <font>
      <b/>
      <sz val="12"/>
      <color rgb="FFA50021"/>
      <name val="Calibri"/>
      <family val="2"/>
      <scheme val="minor"/>
    </font>
    <font>
      <sz val="12"/>
      <color rgb="FFD9D9D9"/>
      <name val="Calibri"/>
      <family val="2"/>
      <scheme val="minor"/>
    </font>
    <font>
      <sz val="12"/>
      <color theme="1"/>
      <name val="Calibri"/>
      <family val="2"/>
    </font>
    <font>
      <u/>
      <sz val="11"/>
      <color theme="10"/>
      <name val="Calibri"/>
      <family val="2"/>
      <scheme val="minor"/>
    </font>
    <font>
      <sz val="11"/>
      <name val="Calibri"/>
      <family val="2"/>
      <scheme val="minor"/>
    </font>
    <font>
      <sz val="11"/>
      <color theme="10"/>
      <name val="Calibri"/>
      <family val="2"/>
      <scheme val="minor"/>
    </font>
    <font>
      <b/>
      <u/>
      <sz val="12"/>
      <color theme="1"/>
      <name val="Calibri"/>
      <family val="2"/>
      <scheme val="minor"/>
    </font>
    <font>
      <b/>
      <sz val="24"/>
      <name val="Calibri"/>
      <family val="2"/>
      <scheme val="minor"/>
    </font>
    <font>
      <b/>
      <sz val="18"/>
      <color theme="0"/>
      <name val="Calibri"/>
      <family val="2"/>
      <scheme val="minor"/>
    </font>
    <font>
      <b/>
      <sz val="22"/>
      <color theme="0"/>
      <name val="Calibri"/>
      <family val="2"/>
      <scheme val="minor"/>
    </font>
    <font>
      <i/>
      <sz val="12"/>
      <color theme="0"/>
      <name val="Calibri"/>
      <family val="2"/>
      <scheme val="minor"/>
    </font>
    <font>
      <sz val="20"/>
      <color theme="1"/>
      <name val="Calibri"/>
      <family val="2"/>
      <scheme val="minor"/>
    </font>
    <font>
      <b/>
      <sz val="16"/>
      <color theme="1"/>
      <name val="Calibri"/>
      <family val="2"/>
      <scheme val="minor"/>
    </font>
    <font>
      <b/>
      <sz val="16"/>
      <color theme="0"/>
      <name val="Calibri"/>
      <family val="2"/>
      <scheme val="minor"/>
    </font>
    <font>
      <b/>
      <sz val="16"/>
      <name val="Century Gothic"/>
      <family val="1"/>
    </font>
  </fonts>
  <fills count="1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3"/>
        <bgColor indexed="64"/>
      </patternFill>
    </fill>
    <fill>
      <patternFill patternType="solid">
        <fgColor rgb="FFF2F2F2"/>
        <bgColor indexed="64"/>
      </patternFill>
    </fill>
    <fill>
      <patternFill patternType="solid">
        <fgColor rgb="FF44546A"/>
        <bgColor indexed="64"/>
      </patternFill>
    </fill>
    <fill>
      <patternFill patternType="solid">
        <fgColor rgb="FFD9D9D9"/>
        <bgColor indexed="64"/>
      </patternFill>
    </fill>
    <fill>
      <patternFill patternType="solid">
        <fgColor rgb="FF222B35"/>
        <bgColor indexed="64"/>
      </patternFill>
    </fill>
    <fill>
      <patternFill patternType="solid">
        <fgColor rgb="FF333F4F"/>
        <bgColor indexed="64"/>
      </patternFill>
    </fill>
    <fill>
      <patternFill patternType="solid">
        <fgColor rgb="FFADBACB"/>
        <bgColor indexed="64"/>
      </patternFill>
    </fill>
    <fill>
      <patternFill patternType="solid">
        <fgColor rgb="FFFFFFFF"/>
        <bgColor indexed="64"/>
      </patternFill>
    </fill>
    <fill>
      <patternFill patternType="solid">
        <fgColor rgb="FFF6C2BC"/>
        <bgColor indexed="64"/>
      </patternFill>
    </fill>
    <fill>
      <patternFill patternType="solid">
        <fgColor theme="0" tint="-0.14996795556505021"/>
        <bgColor indexed="64"/>
      </patternFill>
    </fill>
  </fills>
  <borders count="7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bottom/>
      <diagonal/>
    </border>
    <border>
      <left style="thin">
        <color theme="0" tint="-0.249977111117893"/>
      </left>
      <right/>
      <top/>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diagonal/>
    </border>
    <border>
      <left/>
      <right style="thick">
        <color theme="0" tint="-0.249977111117893"/>
      </right>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4659260841701"/>
      </top>
      <bottom/>
      <diagonal/>
    </border>
    <border>
      <left style="thin">
        <color theme="0" tint="-0.24994659260841701"/>
      </left>
      <right style="thin">
        <color theme="0" tint="-0.249977111117893"/>
      </right>
      <top/>
      <bottom/>
      <diagonal/>
    </border>
    <border>
      <left style="thin">
        <color theme="0" tint="-0.249977111117893"/>
      </left>
      <right style="thin">
        <color theme="0" tint="-0.24994659260841701"/>
      </right>
      <top/>
      <bottom/>
      <diagonal/>
    </border>
    <border>
      <left style="thin">
        <color theme="0" tint="-0.24994659260841701"/>
      </left>
      <right style="thin">
        <color theme="0" tint="-0.249977111117893"/>
      </right>
      <top/>
      <bottom style="double">
        <color theme="0" tint="-0.24994659260841701"/>
      </bottom>
      <diagonal/>
    </border>
    <border>
      <left style="thin">
        <color theme="0" tint="-0.249977111117893"/>
      </left>
      <right style="thin">
        <color theme="0" tint="-0.249977111117893"/>
      </right>
      <top/>
      <bottom style="double">
        <color theme="0" tint="-0.24994659260841701"/>
      </bottom>
      <diagonal/>
    </border>
    <border>
      <left style="thin">
        <color theme="0" tint="-0.249977111117893"/>
      </left>
      <right style="thin">
        <color theme="0" tint="-0.249977111117893"/>
      </right>
      <top style="thin">
        <color theme="0" tint="-0.249977111117893"/>
      </top>
      <bottom style="double">
        <color theme="0" tint="-0.24994659260841701"/>
      </bottom>
      <diagonal/>
    </border>
    <border>
      <left style="thin">
        <color theme="0" tint="-0.249977111117893"/>
      </left>
      <right style="thin">
        <color theme="0" tint="-0.24994659260841701"/>
      </right>
      <top/>
      <bottom style="double">
        <color theme="0" tint="-0.24994659260841701"/>
      </bottom>
      <diagonal/>
    </border>
    <border>
      <left style="thin">
        <color theme="0" tint="-0.24994659260841701"/>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style="thin">
        <color theme="0" tint="-0.249977111117893"/>
      </bottom>
      <diagonal/>
    </border>
    <border>
      <left style="thin">
        <color theme="0" tint="-0.249977111117893"/>
      </left>
      <right style="thin">
        <color theme="0" tint="-0.24994659260841701"/>
      </right>
      <top style="double">
        <color theme="0" tint="-0.24994659260841701"/>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right/>
      <top style="thick">
        <color theme="0" tint="-0.24994659260841701"/>
      </top>
      <bottom/>
      <diagonal/>
    </border>
    <border>
      <left/>
      <right style="thin">
        <color theme="0" tint="-0.249977111117893"/>
      </right>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style="thick">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style="thick">
        <color theme="0" tint="-0.249977111117893"/>
      </bottom>
      <diagonal/>
    </border>
    <border>
      <left/>
      <right/>
      <top/>
      <bottom style="thick">
        <color theme="0" tint="-0.249977111117893"/>
      </bottom>
      <diagonal/>
    </border>
    <border>
      <left/>
      <right style="thick">
        <color theme="0" tint="-0.249977111117893"/>
      </right>
      <top/>
      <bottom style="thick">
        <color theme="0" tint="-0.249977111117893"/>
      </bottom>
      <diagonal/>
    </border>
    <border>
      <left style="thick">
        <color theme="0" tint="-0.249977111117893"/>
      </left>
      <right/>
      <top/>
      <bottom/>
      <diagonal/>
    </border>
  </borders>
  <cellStyleXfs count="2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xf numFmtId="44" fontId="16" fillId="0" borderId="0" applyFont="0" applyFill="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0" fontId="4" fillId="0" borderId="0"/>
    <xf numFmtId="0" fontId="53" fillId="0" borderId="0" applyNumberFormat="0" applyFill="0" applyBorder="0" applyAlignment="0" applyProtection="0"/>
    <xf numFmtId="0" fontId="3" fillId="0" borderId="0"/>
  </cellStyleXfs>
  <cellXfs count="485">
    <xf numFmtId="0" fontId="0" fillId="0" borderId="0" xfId="0"/>
    <xf numFmtId="0" fontId="0" fillId="0" borderId="0" xfId="0" applyAlignment="1">
      <alignment horizontal="center"/>
    </xf>
    <xf numFmtId="0" fontId="21" fillId="0" borderId="0" xfId="0" applyFont="1" applyAlignment="1">
      <alignment horizontal="center" vertical="center" wrapText="1"/>
    </xf>
    <xf numFmtId="0" fontId="22" fillId="0" borderId="0" xfId="0" applyFont="1"/>
    <xf numFmtId="0" fontId="22" fillId="0" borderId="0" xfId="0" applyFont="1" applyAlignment="1">
      <alignment vertical="center"/>
    </xf>
    <xf numFmtId="0" fontId="22" fillId="0" borderId="0" xfId="0" applyFont="1" applyAlignment="1">
      <alignment horizontal="center" vertical="center"/>
    </xf>
    <xf numFmtId="0" fontId="21" fillId="0" borderId="0" xfId="0" applyFont="1" applyAlignment="1">
      <alignment horizontal="left" vertical="center" wrapText="1" indent="1"/>
    </xf>
    <xf numFmtId="164" fontId="22" fillId="0" borderId="0" xfId="0" applyNumberFormat="1" applyFont="1"/>
    <xf numFmtId="14" fontId="31" fillId="0" borderId="3" xfId="0" applyNumberFormat="1" applyFont="1" applyBorder="1" applyAlignment="1">
      <alignment vertical="center"/>
    </xf>
    <xf numFmtId="14" fontId="31" fillId="0" borderId="1" xfId="0" applyNumberFormat="1" applyFont="1" applyBorder="1" applyAlignment="1">
      <alignment horizontal="center" vertical="center" wrapText="1"/>
    </xf>
    <xf numFmtId="164" fontId="32" fillId="0" borderId="1" xfId="0" applyNumberFormat="1" applyFont="1" applyBorder="1" applyAlignment="1">
      <alignment horizontal="center" vertical="center" wrapText="1"/>
    </xf>
    <xf numFmtId="0" fontId="33" fillId="0" borderId="3" xfId="0" applyFont="1" applyBorder="1" applyAlignment="1">
      <alignment horizontal="left" vertical="center" wrapText="1" indent="1"/>
    </xf>
    <xf numFmtId="14" fontId="33" fillId="10" borderId="1" xfId="0" applyNumberFormat="1" applyFont="1" applyFill="1" applyBorder="1" applyAlignment="1" applyProtection="1">
      <alignment horizontal="left" vertical="center" wrapText="1" indent="1"/>
      <protection locked="0"/>
    </xf>
    <xf numFmtId="164" fontId="33" fillId="10" borderId="1" xfId="0" applyNumberFormat="1"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0" xfId="0" applyAlignment="1">
      <alignment vertical="center"/>
    </xf>
    <xf numFmtId="164" fontId="34" fillId="9" borderId="1" xfId="0" applyNumberFormat="1" applyFont="1" applyFill="1" applyBorder="1" applyAlignment="1">
      <alignment horizontal="center" vertical="center"/>
    </xf>
    <xf numFmtId="164" fontId="34" fillId="11" borderId="1" xfId="0" applyNumberFormat="1" applyFont="1" applyFill="1" applyBorder="1" applyAlignment="1">
      <alignment horizontal="center" vertical="center"/>
    </xf>
    <xf numFmtId="0" fontId="35" fillId="0" borderId="27" xfId="0" applyFont="1" applyBorder="1"/>
    <xf numFmtId="0" fontId="35" fillId="0" borderId="27" xfId="0" applyFont="1" applyBorder="1" applyAlignment="1">
      <alignment vertical="center"/>
    </xf>
    <xf numFmtId="0" fontId="34" fillId="2" borderId="1" xfId="0" applyFont="1" applyFill="1" applyBorder="1" applyAlignment="1">
      <alignment horizontal="center" vertical="center"/>
    </xf>
    <xf numFmtId="0" fontId="34" fillId="7" borderId="1" xfId="0" applyFont="1" applyFill="1" applyBorder="1" applyAlignment="1">
      <alignment horizontal="left" vertical="center" indent="1"/>
    </xf>
    <xf numFmtId="0" fontId="34" fillId="11" borderId="1" xfId="0" applyFont="1" applyFill="1" applyBorder="1" applyAlignment="1">
      <alignment horizontal="right" vertical="center" indent="1"/>
    </xf>
    <xf numFmtId="0" fontId="32" fillId="3" borderId="1" xfId="0" applyFont="1" applyFill="1" applyBorder="1" applyAlignment="1">
      <alignment horizontal="right" vertical="center" indent="1"/>
    </xf>
    <xf numFmtId="49" fontId="34" fillId="7" borderId="12" xfId="0" applyNumberFormat="1" applyFont="1" applyFill="1" applyBorder="1" applyAlignment="1">
      <alignment horizontal="left" vertical="center" indent="1"/>
    </xf>
    <xf numFmtId="0" fontId="34" fillId="7" borderId="3" xfId="0" applyFont="1" applyFill="1" applyBorder="1" applyAlignment="1">
      <alignment horizontal="right" vertical="center" indent="1"/>
    </xf>
    <xf numFmtId="0" fontId="34" fillId="7" borderId="5" xfId="0" applyFont="1" applyFill="1" applyBorder="1" applyAlignment="1">
      <alignment horizontal="right" vertical="center" indent="1"/>
    </xf>
    <xf numFmtId="0" fontId="34" fillId="7" borderId="18" xfId="0" applyFont="1" applyFill="1" applyBorder="1" applyAlignment="1">
      <alignment vertical="center"/>
    </xf>
    <xf numFmtId="0" fontId="34" fillId="12" borderId="14" xfId="0" applyFont="1" applyFill="1" applyBorder="1" applyAlignment="1">
      <alignment horizontal="right" vertical="center" indent="1"/>
    </xf>
    <xf numFmtId="0" fontId="34" fillId="12" borderId="30" xfId="0" applyFont="1" applyFill="1" applyBorder="1" applyAlignment="1">
      <alignment horizontal="right" vertical="center" indent="1"/>
    </xf>
    <xf numFmtId="0" fontId="0" fillId="0" borderId="1" xfId="0" applyBorder="1" applyAlignment="1">
      <alignment horizontal="left" vertical="center" indent="1"/>
    </xf>
    <xf numFmtId="44" fontId="0" fillId="0" borderId="1" xfId="18" applyFont="1" applyFill="1" applyBorder="1" applyAlignment="1" applyProtection="1">
      <alignment horizontal="center" vertical="center"/>
    </xf>
    <xf numFmtId="44" fontId="0" fillId="0" borderId="3" xfId="18" applyFont="1" applyFill="1" applyBorder="1" applyAlignment="1" applyProtection="1">
      <alignment horizontal="center" vertical="center"/>
    </xf>
    <xf numFmtId="44" fontId="34" fillId="11" borderId="1" xfId="0" applyNumberFormat="1" applyFont="1" applyFill="1" applyBorder="1" applyAlignment="1">
      <alignment horizontal="center" vertical="center"/>
    </xf>
    <xf numFmtId="44" fontId="34" fillId="11" borderId="3" xfId="0" applyNumberFormat="1" applyFont="1" applyFill="1" applyBorder="1" applyAlignment="1">
      <alignment horizontal="center" vertical="center"/>
    </xf>
    <xf numFmtId="44" fontId="34" fillId="11" borderId="3" xfId="0" applyNumberFormat="1" applyFont="1" applyFill="1" applyBorder="1" applyAlignment="1">
      <alignment horizontal="center" vertical="center" wrapText="1"/>
    </xf>
    <xf numFmtId="44" fontId="34" fillId="11" borderId="4" xfId="0" applyNumberFormat="1" applyFont="1" applyFill="1" applyBorder="1" applyAlignment="1">
      <alignment horizontal="center" vertical="center" wrapText="1"/>
    </xf>
    <xf numFmtId="0" fontId="0" fillId="8" borderId="1" xfId="0" applyFill="1" applyBorder="1" applyAlignment="1">
      <alignment horizontal="left" vertical="center" indent="1"/>
    </xf>
    <xf numFmtId="44" fontId="0" fillId="5" borderId="1" xfId="18" applyFont="1" applyFill="1" applyBorder="1" applyAlignment="1" applyProtection="1">
      <alignment horizontal="center" vertical="center"/>
    </xf>
    <xf numFmtId="44" fontId="0" fillId="5" borderId="3" xfId="18" applyFont="1" applyFill="1" applyBorder="1" applyAlignment="1" applyProtection="1">
      <alignment horizontal="center" vertical="center"/>
    </xf>
    <xf numFmtId="44" fontId="34" fillId="6" borderId="1" xfId="0" applyNumberFormat="1" applyFont="1" applyFill="1" applyBorder="1" applyAlignment="1">
      <alignment horizontal="center" vertical="center"/>
    </xf>
    <xf numFmtId="49" fontId="34" fillId="6" borderId="34" xfId="0" applyNumberFormat="1" applyFont="1" applyFill="1" applyBorder="1" applyAlignment="1">
      <alignment vertical="center"/>
    </xf>
    <xf numFmtId="49" fontId="34" fillId="6" borderId="0" xfId="0" applyNumberFormat="1" applyFont="1" applyFill="1" applyAlignment="1">
      <alignment vertical="center"/>
    </xf>
    <xf numFmtId="44" fontId="34" fillId="6" borderId="3" xfId="0" applyNumberFormat="1" applyFont="1" applyFill="1" applyBorder="1" applyAlignment="1">
      <alignment horizontal="center" vertical="center"/>
    </xf>
    <xf numFmtId="49" fontId="34" fillId="6" borderId="36" xfId="0" applyNumberFormat="1" applyFont="1" applyFill="1" applyBorder="1" applyAlignment="1">
      <alignment vertical="center"/>
    </xf>
    <xf numFmtId="49" fontId="34" fillId="6" borderId="37" xfId="0" applyNumberFormat="1" applyFont="1" applyFill="1" applyBorder="1" applyAlignment="1">
      <alignment vertical="center"/>
    </xf>
    <xf numFmtId="14" fontId="33" fillId="0" borderId="3" xfId="0" applyNumberFormat="1"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164" fontId="32" fillId="5" borderId="1" xfId="0" applyNumberFormat="1" applyFont="1" applyFill="1" applyBorder="1" applyAlignment="1">
      <alignment horizontal="center" vertical="center" wrapText="1"/>
    </xf>
    <xf numFmtId="0" fontId="0" fillId="10" borderId="1" xfId="0" applyFill="1" applyBorder="1" applyAlignment="1" applyProtection="1">
      <alignment horizontal="center" vertical="center"/>
      <protection locked="0"/>
    </xf>
    <xf numFmtId="44" fontId="0" fillId="10" borderId="1" xfId="18" applyFont="1" applyFill="1" applyBorder="1" applyAlignment="1" applyProtection="1">
      <alignment horizontal="left" vertical="center" indent="1"/>
      <protection locked="0"/>
    </xf>
    <xf numFmtId="2" fontId="0" fillId="10" borderId="1" xfId="0" applyNumberFormat="1" applyFill="1" applyBorder="1" applyAlignment="1" applyProtection="1">
      <alignment horizontal="center" vertical="center"/>
      <protection locked="0"/>
    </xf>
    <xf numFmtId="10" fontId="0" fillId="10" borderId="1" xfId="19" applyNumberFormat="1" applyFont="1" applyFill="1" applyBorder="1" applyAlignment="1" applyProtection="1">
      <alignment horizontal="center" vertical="center"/>
      <protection locked="0"/>
    </xf>
    <xf numFmtId="164" fontId="0" fillId="0" borderId="1" xfId="18" applyNumberFormat="1" applyFont="1" applyFill="1" applyBorder="1" applyAlignment="1" applyProtection="1">
      <alignment horizontal="center" vertical="center"/>
    </xf>
    <xf numFmtId="49" fontId="0" fillId="5" borderId="1" xfId="18" applyNumberFormat="1" applyFont="1" applyFill="1" applyBorder="1" applyAlignment="1" applyProtection="1">
      <alignment horizontal="left" vertical="center" indent="1"/>
    </xf>
    <xf numFmtId="0" fontId="0" fillId="10" borderId="3" xfId="0" applyFill="1" applyBorder="1" applyAlignment="1" applyProtection="1">
      <alignment horizontal="left" vertical="center" indent="1"/>
      <protection locked="0"/>
    </xf>
    <xf numFmtId="0" fontId="0" fillId="10" borderId="1" xfId="0" applyFill="1" applyBorder="1" applyAlignment="1" applyProtection="1">
      <alignment horizontal="left" vertical="center" indent="1"/>
      <protection locked="0"/>
    </xf>
    <xf numFmtId="44" fontId="0" fillId="0" borderId="3" xfId="18" applyFont="1" applyFill="1" applyBorder="1" applyAlignment="1" applyProtection="1">
      <alignment vertical="center"/>
    </xf>
    <xf numFmtId="10" fontId="0" fillId="10" borderId="3" xfId="19" applyNumberFormat="1" applyFont="1" applyFill="1" applyBorder="1" applyAlignment="1" applyProtection="1">
      <alignment horizontal="center" vertical="center"/>
      <protection locked="0"/>
    </xf>
    <xf numFmtId="0" fontId="32" fillId="0" borderId="9" xfId="0" applyFont="1" applyBorder="1" applyAlignment="1">
      <alignment horizontal="center" vertical="center" wrapText="1"/>
    </xf>
    <xf numFmtId="0" fontId="32" fillId="0" borderId="9" xfId="0" applyFont="1" applyBorder="1" applyAlignment="1">
      <alignment horizontal="center" vertical="center"/>
    </xf>
    <xf numFmtId="164" fontId="32" fillId="0" borderId="9" xfId="0" applyNumberFormat="1" applyFont="1" applyBorder="1" applyAlignment="1">
      <alignment horizontal="center" vertical="center" wrapText="1"/>
    </xf>
    <xf numFmtId="164" fontId="32" fillId="0" borderId="9" xfId="0" applyNumberFormat="1" applyFont="1" applyBorder="1" applyAlignment="1">
      <alignment horizontal="center" vertical="center"/>
    </xf>
    <xf numFmtId="164" fontId="32" fillId="5" borderId="8" xfId="0" applyNumberFormat="1" applyFont="1" applyFill="1" applyBorder="1" applyAlignment="1">
      <alignment horizontal="center" vertical="center" wrapText="1"/>
    </xf>
    <xf numFmtId="2" fontId="0" fillId="10" borderId="1" xfId="0" applyNumberFormat="1" applyFill="1" applyBorder="1" applyAlignment="1" applyProtection="1">
      <alignment horizontal="center"/>
      <protection locked="0"/>
    </xf>
    <xf numFmtId="44" fontId="0" fillId="10" borderId="1" xfId="18" applyFont="1" applyFill="1" applyBorder="1" applyAlignment="1" applyProtection="1">
      <alignment horizontal="right" indent="1"/>
      <protection locked="0"/>
    </xf>
    <xf numFmtId="1" fontId="0" fillId="10" borderId="1" xfId="0" applyNumberFormat="1" applyFill="1" applyBorder="1" applyAlignment="1" applyProtection="1">
      <alignment horizontal="center"/>
      <protection locked="0"/>
    </xf>
    <xf numFmtId="1" fontId="0" fillId="10" borderId="1" xfId="19" applyNumberFormat="1" applyFont="1" applyFill="1" applyBorder="1" applyAlignment="1" applyProtection="1">
      <alignment horizontal="center"/>
      <protection locked="0"/>
    </xf>
    <xf numFmtId="1" fontId="0" fillId="10" borderId="1" xfId="18" applyNumberFormat="1" applyFont="1" applyFill="1" applyBorder="1" applyAlignment="1" applyProtection="1">
      <alignment horizontal="center"/>
      <protection locked="0"/>
    </xf>
    <xf numFmtId="44" fontId="0" fillId="0" borderId="1" xfId="18" applyFont="1" applyFill="1" applyBorder="1" applyAlignment="1" applyProtection="1">
      <alignment horizontal="right"/>
    </xf>
    <xf numFmtId="0" fontId="32" fillId="0" borderId="6" xfId="0" applyFont="1" applyBorder="1" applyAlignment="1">
      <alignment horizontal="center" vertical="center"/>
    </xf>
    <xf numFmtId="44" fontId="0" fillId="10" borderId="1" xfId="18" applyFont="1" applyFill="1" applyBorder="1" applyAlignment="1" applyProtection="1">
      <alignment horizontal="center" vertical="center"/>
      <protection locked="0"/>
    </xf>
    <xf numFmtId="1" fontId="0" fillId="10" borderId="1" xfId="18" applyNumberFormat="1" applyFont="1" applyFill="1" applyBorder="1" applyAlignment="1" applyProtection="1">
      <alignment horizontal="center" vertical="center"/>
      <protection locked="0"/>
    </xf>
    <xf numFmtId="44" fontId="33" fillId="10" borderId="1" xfId="18" applyFont="1" applyFill="1" applyBorder="1" applyAlignment="1" applyProtection="1">
      <alignment vertical="center" wrapText="1"/>
      <protection locked="0"/>
    </xf>
    <xf numFmtId="164" fontId="0" fillId="0" borderId="8" xfId="0" applyNumberFormat="1" applyBorder="1" applyAlignment="1">
      <alignment horizontal="center" vertical="center"/>
    </xf>
    <xf numFmtId="164" fontId="32" fillId="0" borderId="3" xfId="0" applyNumberFormat="1" applyFont="1" applyBorder="1" applyAlignment="1">
      <alignment horizontal="center" vertical="center"/>
    </xf>
    <xf numFmtId="14" fontId="33" fillId="10" borderId="3" xfId="0" applyNumberFormat="1" applyFont="1" applyFill="1" applyBorder="1" applyAlignment="1" applyProtection="1">
      <alignment horizontal="left" vertical="center" wrapText="1" indent="1"/>
      <protection locked="0"/>
    </xf>
    <xf numFmtId="1" fontId="0" fillId="10" borderId="3" xfId="18" applyNumberFormat="1" applyFont="1" applyFill="1" applyBorder="1" applyAlignment="1" applyProtection="1">
      <alignment horizontal="center" vertical="center"/>
      <protection locked="0"/>
    </xf>
    <xf numFmtId="44" fontId="33" fillId="10" borderId="3" xfId="18" applyFont="1" applyFill="1" applyBorder="1" applyAlignment="1" applyProtection="1">
      <alignment vertical="center" wrapText="1"/>
      <protection locked="0"/>
    </xf>
    <xf numFmtId="165" fontId="0" fillId="10" borderId="1" xfId="19" applyNumberFormat="1" applyFont="1" applyFill="1" applyBorder="1" applyAlignment="1" applyProtection="1">
      <alignment horizontal="center" vertical="center"/>
      <protection locked="0"/>
    </xf>
    <xf numFmtId="0" fontId="33" fillId="10" borderId="1" xfId="0" applyFont="1" applyFill="1" applyBorder="1" applyAlignment="1" applyProtection="1">
      <alignment horizontal="left" vertical="center" indent="1"/>
      <protection locked="0"/>
    </xf>
    <xf numFmtId="49" fontId="0" fillId="10" borderId="3" xfId="0" applyNumberFormat="1" applyFill="1" applyBorder="1" applyAlignment="1" applyProtection="1">
      <alignment horizontal="center" vertical="center"/>
      <protection locked="0"/>
    </xf>
    <xf numFmtId="49" fontId="0" fillId="10" borderId="3" xfId="0" applyNumberFormat="1" applyFill="1" applyBorder="1" applyAlignment="1" applyProtection="1">
      <alignment horizontal="center" vertical="center" wrapText="1"/>
      <protection locked="0"/>
    </xf>
    <xf numFmtId="44" fontId="0" fillId="5" borderId="1" xfId="0" applyNumberFormat="1" applyFill="1" applyBorder="1" applyAlignment="1">
      <alignment horizontal="center" vertical="center"/>
    </xf>
    <xf numFmtId="0" fontId="32" fillId="0" borderId="5" xfId="0" applyFont="1" applyBorder="1" applyAlignment="1">
      <alignment horizontal="right" vertical="center" indent="1"/>
    </xf>
    <xf numFmtId="44" fontId="34" fillId="0" borderId="5" xfId="0" applyNumberFormat="1" applyFont="1" applyBorder="1" applyAlignment="1">
      <alignment horizontal="center" vertical="center"/>
    </xf>
    <xf numFmtId="164" fontId="34" fillId="0" borderId="0" xfId="0" applyNumberFormat="1" applyFont="1" applyAlignment="1">
      <alignment horizontal="center" vertical="center"/>
    </xf>
    <xf numFmtId="44" fontId="34" fillId="0" borderId="0" xfId="0" applyNumberFormat="1" applyFont="1" applyAlignment="1">
      <alignment horizontal="center" vertical="center"/>
    </xf>
    <xf numFmtId="0" fontId="37" fillId="0" borderId="0" xfId="0" applyFont="1" applyAlignment="1">
      <alignment vertical="center"/>
    </xf>
    <xf numFmtId="44" fontId="37" fillId="0" borderId="0" xfId="0" applyNumberFormat="1" applyFont="1" applyAlignment="1">
      <alignment vertical="center"/>
    </xf>
    <xf numFmtId="44" fontId="37" fillId="0" borderId="35" xfId="0" applyNumberFormat="1" applyFont="1" applyBorder="1" applyAlignment="1">
      <alignment vertical="center"/>
    </xf>
    <xf numFmtId="14" fontId="38" fillId="0" borderId="3" xfId="0" applyNumberFormat="1" applyFont="1" applyBorder="1" applyAlignment="1">
      <alignment vertical="center"/>
    </xf>
    <xf numFmtId="14" fontId="38" fillId="0" borderId="6" xfId="0" applyNumberFormat="1" applyFont="1" applyBorder="1" applyAlignment="1">
      <alignment vertical="center"/>
    </xf>
    <xf numFmtId="0" fontId="39" fillId="0" borderId="0" xfId="0" applyFont="1" applyAlignment="1">
      <alignment vertical="center"/>
    </xf>
    <xf numFmtId="1" fontId="33" fillId="10" borderId="3" xfId="18" applyNumberFormat="1" applyFont="1" applyFill="1" applyBorder="1" applyAlignment="1" applyProtection="1">
      <alignment horizontal="center" vertical="center" wrapText="1"/>
      <protection locked="0"/>
    </xf>
    <xf numFmtId="14" fontId="31" fillId="0" borderId="3"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32" fillId="0" borderId="3" xfId="0" applyFont="1" applyBorder="1" applyAlignment="1">
      <alignment horizontal="center" vertical="center"/>
    </xf>
    <xf numFmtId="14" fontId="31" fillId="0" borderId="6" xfId="0" applyNumberFormat="1" applyFont="1" applyBorder="1" applyAlignment="1">
      <alignment horizontal="center" vertical="center" wrapText="1"/>
    </xf>
    <xf numFmtId="49" fontId="33" fillId="10" borderId="3" xfId="18" applyNumberFormat="1" applyFont="1" applyFill="1" applyBorder="1" applyAlignment="1" applyProtection="1">
      <alignment horizontal="left" vertical="center" wrapText="1" indent="1"/>
      <protection locked="0"/>
    </xf>
    <xf numFmtId="49" fontId="14" fillId="10" borderId="4" xfId="18" applyNumberFormat="1" applyFont="1" applyFill="1" applyBorder="1" applyAlignment="1" applyProtection="1">
      <alignment horizontal="left" vertical="center" wrapText="1" indent="1"/>
      <protection locked="0"/>
    </xf>
    <xf numFmtId="49" fontId="14" fillId="10" borderId="8" xfId="18" applyNumberFormat="1" applyFont="1" applyFill="1" applyBorder="1" applyAlignment="1" applyProtection="1">
      <alignment horizontal="left" vertical="center" wrapText="1" indent="1"/>
      <protection locked="0"/>
    </xf>
    <xf numFmtId="0" fontId="22" fillId="0" borderId="39" xfId="0" applyFont="1" applyBorder="1"/>
    <xf numFmtId="14" fontId="38" fillId="0" borderId="1" xfId="0" applyNumberFormat="1" applyFont="1" applyBorder="1" applyAlignment="1">
      <alignment vertical="center"/>
    </xf>
    <xf numFmtId="164" fontId="34" fillId="9" borderId="10" xfId="0" applyNumberFormat="1" applyFont="1" applyFill="1" applyBorder="1" applyAlignment="1">
      <alignment horizontal="center" vertical="center"/>
    </xf>
    <xf numFmtId="44" fontId="0" fillId="0" borderId="42" xfId="18" applyFont="1" applyFill="1" applyBorder="1" applyAlignment="1" applyProtection="1">
      <alignment horizontal="right"/>
    </xf>
    <xf numFmtId="2" fontId="0" fillId="10" borderId="48" xfId="0" applyNumberFormat="1" applyFill="1" applyBorder="1" applyAlignment="1" applyProtection="1">
      <alignment horizontal="center"/>
      <protection locked="0"/>
    </xf>
    <xf numFmtId="44" fontId="0" fillId="10" borderId="48" xfId="18" applyFont="1" applyFill="1" applyBorder="1" applyAlignment="1" applyProtection="1">
      <alignment horizontal="right" indent="1"/>
      <protection locked="0"/>
    </xf>
    <xf numFmtId="1" fontId="0" fillId="10" borderId="48" xfId="0" applyNumberFormat="1" applyFill="1" applyBorder="1" applyAlignment="1" applyProtection="1">
      <alignment horizontal="center"/>
      <protection locked="0"/>
    </xf>
    <xf numFmtId="1" fontId="0" fillId="10" borderId="48" xfId="19" applyNumberFormat="1" applyFont="1" applyFill="1" applyBorder="1" applyAlignment="1" applyProtection="1">
      <alignment horizontal="center"/>
      <protection locked="0"/>
    </xf>
    <xf numFmtId="1" fontId="0" fillId="10" borderId="48" xfId="18" applyNumberFormat="1" applyFont="1" applyFill="1" applyBorder="1" applyAlignment="1" applyProtection="1">
      <alignment horizontal="center"/>
      <protection locked="0"/>
    </xf>
    <xf numFmtId="44" fontId="0" fillId="0" borderId="48" xfId="18" applyFont="1" applyFill="1" applyBorder="1" applyAlignment="1" applyProtection="1">
      <alignment horizontal="right"/>
    </xf>
    <xf numFmtId="2" fontId="0" fillId="10" borderId="52" xfId="0" applyNumberFormat="1" applyFill="1" applyBorder="1" applyAlignment="1" applyProtection="1">
      <alignment horizontal="center"/>
      <protection locked="0"/>
    </xf>
    <xf numFmtId="44" fontId="0" fillId="10" borderId="52" xfId="18" applyFont="1" applyFill="1" applyBorder="1" applyAlignment="1" applyProtection="1">
      <alignment horizontal="right" indent="1"/>
      <protection locked="0"/>
    </xf>
    <xf numFmtId="1" fontId="0" fillId="10" borderId="52" xfId="0" applyNumberFormat="1" applyFill="1" applyBorder="1" applyAlignment="1" applyProtection="1">
      <alignment horizontal="center"/>
      <protection locked="0"/>
    </xf>
    <xf numFmtId="1" fontId="0" fillId="10" borderId="52" xfId="19" applyNumberFormat="1" applyFont="1" applyFill="1" applyBorder="1" applyAlignment="1" applyProtection="1">
      <alignment horizontal="center"/>
      <protection locked="0"/>
    </xf>
    <xf numFmtId="1" fontId="0" fillId="10" borderId="52" xfId="18" applyNumberFormat="1" applyFont="1" applyFill="1" applyBorder="1" applyAlignment="1" applyProtection="1">
      <alignment horizontal="center"/>
      <protection locked="0"/>
    </xf>
    <xf numFmtId="44" fontId="0" fillId="0" borderId="52" xfId="18" applyFont="1" applyFill="1" applyBorder="1" applyAlignment="1" applyProtection="1">
      <alignment horizontal="right"/>
    </xf>
    <xf numFmtId="0" fontId="6" fillId="0" borderId="0" xfId="0" applyFont="1" applyAlignment="1">
      <alignment horizontal="center" vertical="center" wrapText="1"/>
    </xf>
    <xf numFmtId="0" fontId="33" fillId="14" borderId="3" xfId="0" applyFont="1" applyFill="1" applyBorder="1" applyAlignment="1">
      <alignment horizontal="left" vertical="center" wrapText="1" indent="1"/>
    </xf>
    <xf numFmtId="49" fontId="46" fillId="5" borderId="1" xfId="18" applyNumberFormat="1" applyFont="1" applyFill="1" applyBorder="1" applyAlignment="1" applyProtection="1">
      <alignment horizontal="left" vertical="center" wrapText="1" indent="1"/>
    </xf>
    <xf numFmtId="44" fontId="0" fillId="10" borderId="33" xfId="18" applyFont="1" applyFill="1" applyBorder="1" applyAlignment="1" applyProtection="1">
      <alignment vertical="center"/>
    </xf>
    <xf numFmtId="44" fontId="0" fillId="0" borderId="33" xfId="18" applyFont="1" applyFill="1" applyBorder="1" applyAlignment="1" applyProtection="1">
      <alignment vertical="center"/>
    </xf>
    <xf numFmtId="44" fontId="0" fillId="8" borderId="4" xfId="0" applyNumberFormat="1" applyFill="1" applyBorder="1" applyAlignment="1">
      <alignment vertical="center"/>
    </xf>
    <xf numFmtId="0" fontId="0" fillId="10" borderId="3" xfId="0" applyFill="1" applyBorder="1" applyAlignment="1">
      <alignment horizontal="left" vertical="center" wrapText="1" indent="1"/>
    </xf>
    <xf numFmtId="0" fontId="0" fillId="10" borderId="1" xfId="0" applyFill="1" applyBorder="1" applyAlignment="1">
      <alignment horizontal="center" vertical="center"/>
    </xf>
    <xf numFmtId="44" fontId="0" fillId="10" borderId="1" xfId="18" applyFont="1" applyFill="1" applyBorder="1" applyAlignment="1" applyProtection="1">
      <alignment horizontal="left" vertical="center" indent="1"/>
    </xf>
    <xf numFmtId="2" fontId="0" fillId="10" borderId="1" xfId="0" applyNumberFormat="1" applyFill="1" applyBorder="1" applyAlignment="1">
      <alignment horizontal="center" vertical="center"/>
    </xf>
    <xf numFmtId="10" fontId="0" fillId="10" borderId="1" xfId="19" applyNumberFormat="1" applyFont="1" applyFill="1" applyBorder="1" applyAlignment="1" applyProtection="1">
      <alignment horizontal="center" vertical="center"/>
    </xf>
    <xf numFmtId="0" fontId="23" fillId="0" borderId="0" xfId="0" applyFont="1" applyAlignment="1">
      <alignment horizontal="center" vertical="center" wrapText="1"/>
    </xf>
    <xf numFmtId="0" fontId="0" fillId="10" borderId="3" xfId="0" applyFill="1" applyBorder="1" applyAlignment="1">
      <alignment horizontal="left" vertical="center" indent="1"/>
    </xf>
    <xf numFmtId="0" fontId="0" fillId="0" borderId="59" xfId="0" applyBorder="1"/>
    <xf numFmtId="10" fontId="0" fillId="10" borderId="3" xfId="19" applyNumberFormat="1" applyFont="1" applyFill="1" applyBorder="1" applyAlignment="1" applyProtection="1">
      <alignment horizontal="center" vertical="center"/>
    </xf>
    <xf numFmtId="0" fontId="0" fillId="0" borderId="39" xfId="0" applyBorder="1"/>
    <xf numFmtId="2" fontId="0" fillId="10" borderId="42" xfId="0" applyNumberFormat="1" applyFill="1" applyBorder="1" applyAlignment="1">
      <alignment horizontal="center"/>
    </xf>
    <xf numFmtId="44" fontId="0" fillId="10" borderId="42" xfId="18" applyFont="1" applyFill="1" applyBorder="1" applyAlignment="1" applyProtection="1">
      <alignment horizontal="right" indent="1"/>
    </xf>
    <xf numFmtId="1" fontId="0" fillId="10" borderId="42" xfId="0" applyNumberFormat="1" applyFill="1" applyBorder="1" applyAlignment="1">
      <alignment horizontal="center"/>
    </xf>
    <xf numFmtId="1" fontId="0" fillId="10" borderId="42" xfId="19" applyNumberFormat="1" applyFont="1" applyFill="1" applyBorder="1" applyAlignment="1" applyProtection="1">
      <alignment horizontal="center"/>
    </xf>
    <xf numFmtId="1" fontId="0" fillId="10" borderId="42" xfId="18" applyNumberFormat="1" applyFont="1" applyFill="1" applyBorder="1" applyAlignment="1" applyProtection="1">
      <alignment horizontal="center"/>
    </xf>
    <xf numFmtId="2" fontId="0" fillId="10" borderId="1" xfId="0" applyNumberFormat="1" applyFill="1" applyBorder="1" applyAlignment="1">
      <alignment horizontal="center"/>
    </xf>
    <xf numFmtId="44" fontId="0" fillId="10" borderId="1" xfId="18" applyFont="1" applyFill="1" applyBorder="1" applyAlignment="1" applyProtection="1">
      <alignment horizontal="right" indent="1"/>
    </xf>
    <xf numFmtId="1" fontId="0" fillId="10" borderId="1" xfId="0" applyNumberFormat="1" applyFill="1" applyBorder="1" applyAlignment="1">
      <alignment horizontal="center"/>
    </xf>
    <xf numFmtId="1" fontId="0" fillId="10" borderId="1" xfId="19" applyNumberFormat="1" applyFont="1" applyFill="1" applyBorder="1" applyAlignment="1" applyProtection="1">
      <alignment horizontal="center"/>
    </xf>
    <xf numFmtId="1" fontId="0" fillId="10" borderId="1" xfId="18" applyNumberFormat="1" applyFont="1" applyFill="1" applyBorder="1" applyAlignment="1" applyProtection="1">
      <alignment horizontal="center"/>
    </xf>
    <xf numFmtId="2" fontId="0" fillId="10" borderId="48" xfId="0" applyNumberFormat="1" applyFill="1" applyBorder="1" applyAlignment="1">
      <alignment horizontal="center"/>
    </xf>
    <xf numFmtId="44" fontId="0" fillId="10" borderId="48" xfId="18" applyFont="1" applyFill="1" applyBorder="1" applyAlignment="1" applyProtection="1">
      <alignment horizontal="right" indent="1"/>
    </xf>
    <xf numFmtId="1" fontId="0" fillId="10" borderId="48" xfId="0" applyNumberFormat="1" applyFill="1" applyBorder="1" applyAlignment="1">
      <alignment horizontal="center"/>
    </xf>
    <xf numFmtId="1" fontId="0" fillId="10" borderId="48" xfId="19" applyNumberFormat="1" applyFont="1" applyFill="1" applyBorder="1" applyAlignment="1" applyProtection="1">
      <alignment horizontal="center"/>
    </xf>
    <xf numFmtId="1" fontId="0" fillId="10" borderId="48" xfId="18" applyNumberFormat="1" applyFont="1" applyFill="1" applyBorder="1" applyAlignment="1" applyProtection="1">
      <alignment horizontal="center"/>
    </xf>
    <xf numFmtId="2" fontId="0" fillId="10" borderId="52" xfId="0" applyNumberFormat="1" applyFill="1" applyBorder="1" applyAlignment="1">
      <alignment horizontal="center"/>
    </xf>
    <xf numFmtId="44" fontId="0" fillId="10" borderId="52" xfId="18" applyFont="1" applyFill="1" applyBorder="1" applyAlignment="1" applyProtection="1">
      <alignment horizontal="right" indent="1"/>
    </xf>
    <xf numFmtId="1" fontId="0" fillId="10" borderId="52" xfId="0" applyNumberFormat="1" applyFill="1" applyBorder="1" applyAlignment="1">
      <alignment horizontal="center"/>
    </xf>
    <xf numFmtId="1" fontId="0" fillId="10" borderId="52" xfId="19" applyNumberFormat="1" applyFont="1" applyFill="1" applyBorder="1" applyAlignment="1" applyProtection="1">
      <alignment horizontal="center"/>
    </xf>
    <xf numFmtId="1" fontId="0" fillId="10" borderId="52" xfId="18" applyNumberFormat="1" applyFont="1" applyFill="1" applyBorder="1" applyAlignment="1" applyProtection="1">
      <alignment horizontal="center"/>
    </xf>
    <xf numFmtId="14" fontId="33" fillId="10" borderId="1" xfId="0" applyNumberFormat="1" applyFont="1" applyFill="1" applyBorder="1" applyAlignment="1">
      <alignment horizontal="left" vertical="center" wrapText="1" indent="1"/>
    </xf>
    <xf numFmtId="1" fontId="0" fillId="10" borderId="1" xfId="18" applyNumberFormat="1" applyFont="1" applyFill="1" applyBorder="1" applyAlignment="1" applyProtection="1">
      <alignment horizontal="center" vertical="center"/>
    </xf>
    <xf numFmtId="44" fontId="33" fillId="10" borderId="1" xfId="18" applyFont="1" applyFill="1" applyBorder="1" applyAlignment="1" applyProtection="1">
      <alignment vertical="center" wrapText="1"/>
    </xf>
    <xf numFmtId="0" fontId="0" fillId="0" borderId="0" xfId="0" applyAlignment="1">
      <alignment wrapText="1"/>
    </xf>
    <xf numFmtId="14" fontId="33" fillId="10" borderId="3" xfId="0" applyNumberFormat="1" applyFont="1" applyFill="1" applyBorder="1" applyAlignment="1">
      <alignment horizontal="left" vertical="center" wrapText="1" indent="1"/>
    </xf>
    <xf numFmtId="1" fontId="0" fillId="10" borderId="3" xfId="18" applyNumberFormat="1" applyFont="1" applyFill="1" applyBorder="1" applyAlignment="1" applyProtection="1">
      <alignment horizontal="center" vertical="center"/>
    </xf>
    <xf numFmtId="44" fontId="33" fillId="10" borderId="3" xfId="18" applyFont="1" applyFill="1" applyBorder="1" applyAlignment="1" applyProtection="1">
      <alignment vertical="center" wrapText="1"/>
    </xf>
    <xf numFmtId="0" fontId="0" fillId="10" borderId="1" xfId="0" applyFill="1" applyBorder="1" applyAlignment="1">
      <alignment horizontal="left" vertical="center" indent="1"/>
    </xf>
    <xf numFmtId="44" fontId="0" fillId="10" borderId="1" xfId="18" applyFont="1" applyFill="1" applyBorder="1" applyAlignment="1" applyProtection="1">
      <alignment horizontal="center" vertical="center"/>
    </xf>
    <xf numFmtId="165" fontId="0" fillId="10" borderId="1" xfId="19" applyNumberFormat="1" applyFont="1" applyFill="1" applyBorder="1" applyAlignment="1" applyProtection="1">
      <alignment horizontal="center" vertical="center"/>
    </xf>
    <xf numFmtId="0" fontId="33" fillId="10" borderId="1" xfId="0" applyFont="1" applyFill="1" applyBorder="1" applyAlignment="1">
      <alignment horizontal="left" vertical="center" indent="1"/>
    </xf>
    <xf numFmtId="1" fontId="33" fillId="10" borderId="3" xfId="18" applyNumberFormat="1" applyFont="1" applyFill="1" applyBorder="1" applyAlignment="1" applyProtection="1">
      <alignment horizontal="center" vertical="center" wrapText="1"/>
    </xf>
    <xf numFmtId="49" fontId="0" fillId="10" borderId="3" xfId="0" applyNumberFormat="1" applyFill="1" applyBorder="1" applyAlignment="1">
      <alignment horizontal="center" vertical="center"/>
    </xf>
    <xf numFmtId="49" fontId="0" fillId="10" borderId="3" xfId="0" applyNumberFormat="1" applyFill="1" applyBorder="1" applyAlignment="1">
      <alignment horizontal="center" vertical="center" wrapText="1"/>
    </xf>
    <xf numFmtId="14" fontId="29" fillId="0" borderId="3"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14" fontId="29" fillId="0" borderId="8" xfId="0" applyNumberFormat="1" applyFont="1" applyBorder="1" applyAlignment="1">
      <alignment horizontal="center" vertical="center" wrapText="1"/>
    </xf>
    <xf numFmtId="164"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wrapText="1"/>
    </xf>
    <xf numFmtId="44" fontId="33" fillId="0" borderId="1" xfId="18" applyFont="1" applyFill="1" applyBorder="1" applyAlignment="1" applyProtection="1">
      <alignment horizontal="center" vertical="center"/>
    </xf>
    <xf numFmtId="9" fontId="33" fillId="10" borderId="1" xfId="19" applyFont="1" applyFill="1" applyBorder="1" applyAlignment="1" applyProtection="1">
      <alignment horizontal="center" vertical="center"/>
    </xf>
    <xf numFmtId="164" fontId="33" fillId="10" borderId="1" xfId="0" applyNumberFormat="1" applyFont="1" applyFill="1" applyBorder="1" applyAlignment="1">
      <alignment horizontal="center" vertical="center"/>
    </xf>
    <xf numFmtId="0" fontId="46" fillId="0" borderId="19" xfId="0" applyFont="1" applyBorder="1" applyAlignment="1">
      <alignment wrapText="1"/>
    </xf>
    <xf numFmtId="0" fontId="51" fillId="0" borderId="0" xfId="0" applyFont="1"/>
    <xf numFmtId="0" fontId="23" fillId="0" borderId="19" xfId="0" applyFont="1" applyBorder="1" applyAlignment="1">
      <alignment horizontal="left" vertical="center" wrapText="1" indent="1"/>
    </xf>
    <xf numFmtId="0" fontId="21" fillId="0" borderId="19" xfId="0" applyFont="1" applyBorder="1" applyAlignment="1">
      <alignment horizontal="left" vertical="center" wrapText="1"/>
    </xf>
    <xf numFmtId="9" fontId="33" fillId="0" borderId="1" xfId="19" applyFont="1" applyFill="1" applyBorder="1" applyAlignment="1" applyProtection="1">
      <alignment horizontal="center" vertical="center"/>
      <protection locked="0"/>
    </xf>
    <xf numFmtId="0" fontId="33" fillId="0" borderId="0" xfId="0" applyFont="1"/>
    <xf numFmtId="0" fontId="33" fillId="0" borderId="0" xfId="0" applyFont="1" applyAlignment="1">
      <alignment vertical="center"/>
    </xf>
    <xf numFmtId="0" fontId="52" fillId="0" borderId="0" xfId="0" applyFont="1"/>
    <xf numFmtId="0" fontId="52" fillId="0" borderId="0" xfId="0" applyFont="1" applyAlignment="1">
      <alignment wrapText="1"/>
    </xf>
    <xf numFmtId="14" fontId="31" fillId="0" borderId="8" xfId="0" applyNumberFormat="1" applyFont="1" applyBorder="1" applyAlignment="1">
      <alignment horizontal="center" vertical="center" wrapText="1"/>
    </xf>
    <xf numFmtId="44" fontId="0" fillId="15" borderId="33" xfId="18" applyFont="1" applyFill="1" applyBorder="1" applyAlignment="1" applyProtection="1">
      <alignment vertical="center"/>
      <protection locked="0"/>
    </xf>
    <xf numFmtId="1" fontId="0" fillId="10" borderId="61" xfId="18" applyNumberFormat="1" applyFont="1" applyFill="1" applyBorder="1" applyAlignment="1" applyProtection="1">
      <alignment horizontal="center" vertical="center"/>
      <protection locked="0"/>
    </xf>
    <xf numFmtId="44" fontId="0" fillId="10" borderId="61" xfId="18" applyFont="1" applyFill="1" applyBorder="1" applyAlignment="1" applyProtection="1">
      <alignment horizontal="left" vertical="center" wrapText="1" indent="1"/>
      <protection locked="0"/>
    </xf>
    <xf numFmtId="44" fontId="0" fillId="10" borderId="1" xfId="18" applyFont="1" applyFill="1" applyBorder="1" applyAlignment="1" applyProtection="1">
      <alignment horizontal="left" vertical="center" wrapText="1" indent="1"/>
      <protection locked="0"/>
    </xf>
    <xf numFmtId="1" fontId="0" fillId="10" borderId="62" xfId="18" applyNumberFormat="1" applyFont="1" applyFill="1" applyBorder="1" applyAlignment="1" applyProtection="1">
      <alignment horizontal="center" vertical="center"/>
      <protection locked="0"/>
    </xf>
    <xf numFmtId="44" fontId="0" fillId="10" borderId="62" xfId="18" applyFont="1" applyFill="1" applyBorder="1" applyAlignment="1" applyProtection="1">
      <alignment horizontal="left" vertical="center" wrapText="1" indent="1"/>
      <protection locked="0"/>
    </xf>
    <xf numFmtId="1" fontId="0" fillId="10" borderId="61" xfId="18" applyNumberFormat="1" applyFont="1" applyFill="1" applyBorder="1" applyAlignment="1" applyProtection="1">
      <alignment horizontal="center" vertical="center"/>
    </xf>
    <xf numFmtId="44" fontId="0" fillId="10" borderId="61" xfId="18" applyFont="1" applyFill="1" applyBorder="1" applyAlignment="1" applyProtection="1">
      <alignment horizontal="left" vertical="center" wrapText="1" indent="1"/>
    </xf>
    <xf numFmtId="44" fontId="0" fillId="10" borderId="1" xfId="18" applyFont="1" applyFill="1" applyBorder="1" applyAlignment="1" applyProtection="1">
      <alignment horizontal="left" vertical="center" wrapText="1" indent="1"/>
    </xf>
    <xf numFmtId="1" fontId="0" fillId="10" borderId="62" xfId="18" applyNumberFormat="1" applyFont="1" applyFill="1" applyBorder="1" applyAlignment="1" applyProtection="1">
      <alignment horizontal="center" vertical="center"/>
    </xf>
    <xf numFmtId="44" fontId="0" fillId="10" borderId="62" xfId="18" applyFont="1" applyFill="1" applyBorder="1" applyAlignment="1" applyProtection="1">
      <alignment horizontal="left" vertical="center" wrapText="1" indent="1"/>
    </xf>
    <xf numFmtId="0" fontId="39" fillId="0" borderId="0" xfId="0" applyFont="1" applyAlignment="1">
      <alignment horizontal="left" vertical="center" wrapText="1" indent="1"/>
    </xf>
    <xf numFmtId="1" fontId="37" fillId="0" borderId="0" xfId="0" applyNumberFormat="1" applyFont="1" applyAlignment="1">
      <alignment horizontal="center" vertical="center"/>
    </xf>
    <xf numFmtId="0" fontId="37" fillId="0" borderId="0" xfId="0" applyFont="1" applyAlignment="1">
      <alignment horizontal="left" vertical="center" wrapText="1" indent="1"/>
    </xf>
    <xf numFmtId="0" fontId="0" fillId="0" borderId="0" xfId="0" applyAlignment="1">
      <alignment horizontal="left" wrapText="1" indent="1"/>
    </xf>
    <xf numFmtId="0" fontId="58" fillId="12" borderId="63" xfId="0" applyFont="1" applyFill="1" applyBorder="1" applyAlignment="1">
      <alignment horizontal="center" vertical="center" wrapText="1"/>
    </xf>
    <xf numFmtId="0" fontId="58" fillId="12" borderId="20" xfId="0" applyFont="1" applyFill="1" applyBorder="1" applyAlignment="1">
      <alignment horizontal="center" vertical="center" wrapText="1"/>
    </xf>
    <xf numFmtId="0" fontId="58" fillId="12" borderId="21" xfId="0" applyFont="1" applyFill="1" applyBorder="1" applyAlignment="1">
      <alignment horizontal="center" vertical="center" wrapText="1"/>
    </xf>
    <xf numFmtId="0" fontId="0" fillId="10" borderId="61" xfId="0" applyFill="1" applyBorder="1" applyAlignment="1">
      <alignment horizontal="left" vertical="center" wrapText="1" indent="1"/>
    </xf>
    <xf numFmtId="0" fontId="0" fillId="10" borderId="1" xfId="0" applyFill="1" applyBorder="1" applyAlignment="1">
      <alignment horizontal="left" vertical="center" wrapText="1" indent="1"/>
    </xf>
    <xf numFmtId="1" fontId="0" fillId="0" borderId="0" xfId="0" applyNumberFormat="1" applyAlignment="1">
      <alignment horizontal="center"/>
    </xf>
    <xf numFmtId="0" fontId="58" fillId="12" borderId="65" xfId="0" applyFont="1" applyFill="1" applyBorder="1" applyAlignment="1">
      <alignment horizontal="center" vertical="center" wrapText="1"/>
    </xf>
    <xf numFmtId="0" fontId="63" fillId="12" borderId="0" xfId="0" applyFont="1" applyFill="1" applyAlignment="1">
      <alignment horizontal="left" vertical="center" indent="1"/>
    </xf>
    <xf numFmtId="0" fontId="64" fillId="10" borderId="0" xfId="0" applyFont="1" applyFill="1" applyAlignment="1">
      <alignment horizontal="left" vertical="center" indent="1"/>
    </xf>
    <xf numFmtId="0" fontId="31" fillId="10" borderId="28" xfId="0" applyFont="1" applyFill="1" applyBorder="1" applyAlignment="1" applyProtection="1">
      <alignment horizontal="left" vertical="center" indent="1"/>
      <protection locked="0"/>
    </xf>
    <xf numFmtId="0" fontId="26" fillId="10" borderId="21" xfId="0" applyFont="1" applyFill="1" applyBorder="1" applyAlignment="1" applyProtection="1">
      <alignment horizontal="left" vertical="center" indent="1"/>
      <protection locked="0"/>
    </xf>
    <xf numFmtId="0" fontId="26" fillId="10" borderId="22" xfId="0" applyFont="1" applyFill="1" applyBorder="1" applyAlignment="1" applyProtection="1">
      <alignment horizontal="left" vertical="center" indent="1"/>
      <protection locked="0"/>
    </xf>
    <xf numFmtId="0" fontId="34" fillId="12" borderId="20" xfId="0" applyFont="1" applyFill="1" applyBorder="1" applyAlignment="1">
      <alignment horizontal="center" vertical="center"/>
    </xf>
    <xf numFmtId="0" fontId="9" fillId="12" borderId="21" xfId="0" applyFont="1" applyFill="1" applyBorder="1" applyAlignment="1">
      <alignment horizontal="center" vertical="center"/>
    </xf>
    <xf numFmtId="0" fontId="9" fillId="12" borderId="22" xfId="0" applyFont="1" applyFill="1" applyBorder="1" applyAlignment="1">
      <alignment horizontal="center" vertical="center"/>
    </xf>
    <xf numFmtId="0" fontId="34" fillId="12" borderId="15" xfId="0" applyFont="1" applyFill="1" applyBorder="1" applyAlignment="1">
      <alignment horizontal="right" vertical="center" indent="1"/>
    </xf>
    <xf numFmtId="0" fontId="25" fillId="12" borderId="29" xfId="0" applyFont="1" applyFill="1" applyBorder="1" applyAlignment="1">
      <alignment horizontal="right" vertical="center" indent="1"/>
    </xf>
    <xf numFmtId="0" fontId="31" fillId="10" borderId="6" xfId="0" applyFont="1" applyFill="1" applyBorder="1" applyAlignment="1" applyProtection="1">
      <alignment horizontal="left" vertical="center" wrapText="1" indent="1"/>
      <protection locked="0"/>
    </xf>
    <xf numFmtId="0" fontId="26" fillId="10" borderId="5" xfId="0" applyFont="1" applyFill="1" applyBorder="1" applyAlignment="1" applyProtection="1">
      <alignment horizontal="left" vertical="center" wrapText="1" indent="1"/>
      <protection locked="0"/>
    </xf>
    <xf numFmtId="0" fontId="26" fillId="10" borderId="23" xfId="0" applyFont="1" applyFill="1" applyBorder="1" applyAlignment="1" applyProtection="1">
      <alignment horizontal="left" vertical="center" wrapText="1" indent="1"/>
      <protection locked="0"/>
    </xf>
    <xf numFmtId="0" fontId="26" fillId="10" borderId="11" xfId="0" applyFont="1" applyFill="1" applyBorder="1" applyAlignment="1" applyProtection="1">
      <alignment horizontal="left" vertical="center" wrapText="1" indent="1"/>
      <protection locked="0"/>
    </xf>
    <xf numFmtId="0" fontId="26" fillId="10" borderId="2" xfId="0" applyFont="1" applyFill="1" applyBorder="1" applyAlignment="1" applyProtection="1">
      <alignment horizontal="left" vertical="center" wrapText="1" indent="1"/>
      <protection locked="0"/>
    </xf>
    <xf numFmtId="0" fontId="26" fillId="10" borderId="24" xfId="0" applyFont="1" applyFill="1" applyBorder="1" applyAlignment="1" applyProtection="1">
      <alignment horizontal="left" vertical="center" wrapText="1" indent="1"/>
      <protection locked="0"/>
    </xf>
    <xf numFmtId="0" fontId="34" fillId="12" borderId="32" xfId="0" applyFont="1" applyFill="1" applyBorder="1" applyAlignment="1">
      <alignment horizontal="right" vertical="center" indent="1"/>
    </xf>
    <xf numFmtId="0" fontId="9" fillId="12" borderId="4" xfId="0" applyFont="1" applyFill="1" applyBorder="1" applyAlignment="1">
      <alignment horizontal="right" vertical="center" indent="1"/>
    </xf>
    <xf numFmtId="0" fontId="31" fillId="0" borderId="4" xfId="0" applyFont="1" applyBorder="1" applyAlignment="1" applyProtection="1">
      <alignment horizontal="left" vertical="center" indent="1"/>
      <protection locked="0"/>
    </xf>
    <xf numFmtId="0" fontId="26" fillId="0" borderId="25" xfId="0" applyFont="1" applyBorder="1" applyAlignment="1" applyProtection="1">
      <alignment horizontal="left" vertical="center" indent="1"/>
      <protection locked="0"/>
    </xf>
    <xf numFmtId="0" fontId="34" fillId="7" borderId="6"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31" fillId="10" borderId="16" xfId="0" applyFont="1" applyFill="1" applyBorder="1" applyAlignment="1" applyProtection="1">
      <alignment horizontal="left" vertical="center" indent="1"/>
      <protection locked="0"/>
    </xf>
    <xf numFmtId="0" fontId="26" fillId="10" borderId="17" xfId="0" applyFont="1" applyFill="1" applyBorder="1" applyAlignment="1" applyProtection="1">
      <alignment horizontal="left" vertical="center" indent="1"/>
      <protection locked="0"/>
    </xf>
    <xf numFmtId="0" fontId="26" fillId="10" borderId="26" xfId="0" applyFont="1" applyFill="1" applyBorder="1" applyAlignment="1" applyProtection="1">
      <alignment horizontal="left" vertical="center" indent="1"/>
      <protection locked="0"/>
    </xf>
    <xf numFmtId="14" fontId="31" fillId="0" borderId="17" xfId="0" applyNumberFormat="1" applyFont="1" applyBorder="1" applyAlignment="1" applyProtection="1">
      <alignment horizontal="left" vertical="center" indent="1"/>
      <protection locked="0"/>
    </xf>
    <xf numFmtId="14" fontId="26" fillId="0" borderId="26" xfId="0" applyNumberFormat="1" applyFont="1" applyBorder="1" applyAlignment="1" applyProtection="1">
      <alignment horizontal="left" vertical="center" indent="1"/>
      <protection locked="0"/>
    </xf>
    <xf numFmtId="0" fontId="34" fillId="12" borderId="31" xfId="0" applyFont="1" applyFill="1" applyBorder="1" applyAlignment="1">
      <alignment horizontal="right" vertical="center" indent="1"/>
    </xf>
    <xf numFmtId="0" fontId="9" fillId="12" borderId="17" xfId="0" applyFont="1" applyFill="1" applyBorder="1" applyAlignment="1">
      <alignment horizontal="right" vertical="center" indent="1"/>
    </xf>
    <xf numFmtId="44" fontId="0" fillId="10" borderId="3" xfId="18" applyFont="1" applyFill="1" applyBorder="1" applyAlignment="1" applyProtection="1">
      <alignment horizontal="left" vertical="center" wrapText="1" indent="1"/>
      <protection locked="0"/>
    </xf>
    <xf numFmtId="44" fontId="12" fillId="10" borderId="4" xfId="18" applyFont="1" applyFill="1" applyBorder="1" applyAlignment="1" applyProtection="1">
      <alignment horizontal="left" vertical="center" wrapText="1" indent="1"/>
      <protection locked="0"/>
    </xf>
    <xf numFmtId="44" fontId="12" fillId="10" borderId="8" xfId="18" applyFont="1" applyFill="1" applyBorder="1" applyAlignment="1" applyProtection="1">
      <alignment horizontal="left" vertical="center" wrapText="1" indent="1"/>
      <protection locked="0"/>
    </xf>
    <xf numFmtId="0" fontId="34" fillId="9" borderId="11" xfId="0" applyFont="1" applyFill="1" applyBorder="1" applyAlignment="1">
      <alignment horizontal="right" vertical="center" indent="1"/>
    </xf>
    <xf numFmtId="0" fontId="34" fillId="9" borderId="2" xfId="0" applyFont="1" applyFill="1" applyBorder="1" applyAlignment="1">
      <alignment horizontal="right" vertical="center" indent="1"/>
    </xf>
    <xf numFmtId="0" fontId="34" fillId="9" borderId="12" xfId="0" applyFont="1" applyFill="1" applyBorder="1" applyAlignment="1">
      <alignment horizontal="right" vertical="center" indent="1"/>
    </xf>
    <xf numFmtId="1" fontId="33" fillId="10" borderId="3" xfId="18" applyNumberFormat="1" applyFont="1" applyFill="1" applyBorder="1" applyAlignment="1" applyProtection="1">
      <alignment horizontal="left" vertical="center" wrapText="1" indent="1"/>
      <protection locked="0"/>
    </xf>
    <xf numFmtId="1" fontId="33" fillId="10" borderId="4" xfId="18" applyNumberFormat="1" applyFont="1" applyFill="1" applyBorder="1" applyAlignment="1" applyProtection="1">
      <alignment horizontal="left" vertical="center" wrapText="1" indent="1"/>
      <protection locked="0"/>
    </xf>
    <xf numFmtId="1" fontId="33" fillId="10" borderId="8" xfId="18" applyNumberFormat="1" applyFont="1" applyFill="1" applyBorder="1" applyAlignment="1" applyProtection="1">
      <alignment horizontal="left" vertical="center" wrapText="1" indent="1"/>
      <protection locked="0"/>
    </xf>
    <xf numFmtId="0" fontId="34" fillId="9" borderId="3" xfId="0" applyFont="1" applyFill="1" applyBorder="1" applyAlignment="1">
      <alignment horizontal="right" vertical="center" indent="1"/>
    </xf>
    <xf numFmtId="0" fontId="34" fillId="9" borderId="4" xfId="0" applyFont="1" applyFill="1" applyBorder="1" applyAlignment="1">
      <alignment horizontal="right" vertical="center" indent="1"/>
    </xf>
    <xf numFmtId="0" fontId="34" fillId="9" borderId="8" xfId="0" applyFont="1" applyFill="1" applyBorder="1" applyAlignment="1">
      <alignment horizontal="right" vertical="center" indent="1"/>
    </xf>
    <xf numFmtId="14" fontId="41" fillId="13" borderId="3" xfId="0" applyNumberFormat="1" applyFont="1" applyFill="1" applyBorder="1" applyAlignment="1">
      <alignment horizontal="left" vertical="center" wrapText="1" indent="1"/>
    </xf>
    <xf numFmtId="14" fontId="41" fillId="13" borderId="4" xfId="0" applyNumberFormat="1" applyFont="1" applyFill="1" applyBorder="1" applyAlignment="1">
      <alignment horizontal="left" vertical="center" wrapText="1" indent="1"/>
    </xf>
    <xf numFmtId="14" fontId="41" fillId="13" borderId="54" xfId="0" applyNumberFormat="1" applyFont="1" applyFill="1" applyBorder="1" applyAlignment="1">
      <alignment horizontal="left" vertical="center" wrapText="1" inden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45" fillId="13" borderId="4" xfId="20" applyFont="1" applyFill="1" applyBorder="1" applyAlignment="1">
      <alignment horizontal="left" vertical="center" wrapText="1" indent="1"/>
    </xf>
    <xf numFmtId="0" fontId="44" fillId="13" borderId="4" xfId="20" applyFont="1" applyFill="1" applyBorder="1" applyAlignment="1">
      <alignment horizontal="left" vertical="center" wrapText="1" inden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8" xfId="0" applyFont="1" applyBorder="1" applyAlignment="1">
      <alignment horizontal="center" vertical="center" wrapText="1"/>
    </xf>
    <xf numFmtId="14" fontId="31" fillId="0" borderId="3"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0" borderId="8"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12" fillId="10" borderId="4" xfId="0" applyFont="1" applyFill="1" applyBorder="1" applyAlignment="1" applyProtection="1">
      <alignment horizontal="left" vertical="center" wrapText="1" indent="1"/>
      <protection locked="0"/>
    </xf>
    <xf numFmtId="0" fontId="12" fillId="10" borderId="8" xfId="0" applyFont="1" applyFill="1" applyBorder="1" applyAlignment="1" applyProtection="1">
      <alignment horizontal="left" vertical="center" wrapText="1" indent="1"/>
      <protection locked="0"/>
    </xf>
    <xf numFmtId="0" fontId="34" fillId="11" borderId="19" xfId="0" applyFont="1" applyFill="1" applyBorder="1" applyAlignment="1">
      <alignment horizontal="left" vertical="center" indent="1"/>
    </xf>
    <xf numFmtId="0" fontId="10" fillId="11" borderId="0" xfId="0" applyFont="1" applyFill="1" applyAlignment="1">
      <alignment horizontal="left" vertical="center" indent="1"/>
    </xf>
    <xf numFmtId="49" fontId="0" fillId="0" borderId="33" xfId="0" applyNumberFormat="1" applyBorder="1" applyAlignment="1">
      <alignment horizontal="left" vertical="center" wrapText="1"/>
    </xf>
    <xf numFmtId="49" fontId="12" fillId="0" borderId="33" xfId="0" applyNumberFormat="1" applyFont="1" applyBorder="1" applyAlignment="1">
      <alignment horizontal="left"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49" fontId="33" fillId="10" borderId="3" xfId="18" applyNumberFormat="1" applyFont="1" applyFill="1" applyBorder="1" applyAlignment="1" applyProtection="1">
      <alignment horizontal="left" vertical="center" wrapText="1" indent="1"/>
      <protection locked="0"/>
    </xf>
    <xf numFmtId="49" fontId="14" fillId="10" borderId="4" xfId="18" applyNumberFormat="1" applyFont="1" applyFill="1" applyBorder="1" applyAlignment="1" applyProtection="1">
      <alignment horizontal="left" vertical="center" wrapText="1" indent="1"/>
      <protection locked="0"/>
    </xf>
    <xf numFmtId="49" fontId="14" fillId="10" borderId="8" xfId="18" applyNumberFormat="1" applyFont="1" applyFill="1" applyBorder="1" applyAlignment="1" applyProtection="1">
      <alignment horizontal="left" vertical="center" wrapText="1" indent="1"/>
      <protection locked="0"/>
    </xf>
    <xf numFmtId="14" fontId="13" fillId="0" borderId="4"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0" fontId="34" fillId="11" borderId="3" xfId="0" applyFont="1" applyFill="1" applyBorder="1" applyAlignment="1">
      <alignment horizontal="right" vertical="center" indent="1"/>
    </xf>
    <xf numFmtId="0" fontId="34" fillId="11" borderId="4" xfId="0" applyFont="1" applyFill="1" applyBorder="1" applyAlignment="1">
      <alignment horizontal="right" vertical="center" indent="1"/>
    </xf>
    <xf numFmtId="0" fontId="34" fillId="11" borderId="8" xfId="0" applyFont="1" applyFill="1" applyBorder="1" applyAlignment="1">
      <alignment horizontal="right" vertical="center" indent="1"/>
    </xf>
    <xf numFmtId="0" fontId="9" fillId="11" borderId="4" xfId="0" applyFont="1" applyFill="1" applyBorder="1" applyAlignment="1">
      <alignment horizontal="right" vertical="center" indent="1"/>
    </xf>
    <xf numFmtId="0" fontId="9" fillId="11" borderId="8" xfId="0" applyFont="1" applyFill="1" applyBorder="1" applyAlignment="1">
      <alignment horizontal="right" vertical="center" indent="1"/>
    </xf>
    <xf numFmtId="14" fontId="53" fillId="0" borderId="3" xfId="20" applyNumberFormat="1" applyFont="1" applyFill="1" applyBorder="1" applyAlignment="1" applyProtection="1">
      <alignment horizontal="left" vertical="center" wrapText="1"/>
    </xf>
    <xf numFmtId="14" fontId="53" fillId="0" borderId="4" xfId="20" applyNumberFormat="1" applyFont="1" applyFill="1" applyBorder="1" applyAlignment="1" applyProtection="1">
      <alignment horizontal="left" vertical="center" wrapText="1"/>
    </xf>
    <xf numFmtId="14" fontId="31" fillId="0" borderId="4" xfId="0" applyNumberFormat="1" applyFont="1" applyBorder="1" applyAlignment="1">
      <alignment horizontal="center" vertical="center" wrapText="1"/>
    </xf>
    <xf numFmtId="14" fontId="31" fillId="0" borderId="8" xfId="0" applyNumberFormat="1" applyFont="1" applyBorder="1" applyAlignment="1">
      <alignment horizontal="center" vertical="center" wrapText="1"/>
    </xf>
    <xf numFmtId="14" fontId="33" fillId="10" borderId="3" xfId="0" applyNumberFormat="1" applyFont="1" applyFill="1" applyBorder="1" applyAlignment="1" applyProtection="1">
      <alignment horizontal="center" vertical="center" wrapText="1"/>
      <protection locked="0"/>
    </xf>
    <xf numFmtId="14" fontId="33" fillId="10" borderId="4" xfId="0" applyNumberFormat="1" applyFont="1" applyFill="1" applyBorder="1" applyAlignment="1" applyProtection="1">
      <alignment horizontal="center" vertical="center" wrapText="1"/>
      <protection locked="0"/>
    </xf>
    <xf numFmtId="14" fontId="33" fillId="10" borderId="8" xfId="0" applyNumberFormat="1" applyFont="1" applyFill="1" applyBorder="1" applyAlignment="1" applyProtection="1">
      <alignment horizontal="center" vertical="center" wrapText="1"/>
      <protection locked="0"/>
    </xf>
    <xf numFmtId="14" fontId="54" fillId="13" borderId="3" xfId="0" applyNumberFormat="1" applyFont="1" applyFill="1" applyBorder="1" applyAlignment="1">
      <alignment horizontal="left" vertical="center" wrapText="1" indent="1"/>
    </xf>
    <xf numFmtId="14" fontId="54" fillId="13" borderId="4" xfId="0" applyNumberFormat="1" applyFont="1" applyFill="1" applyBorder="1" applyAlignment="1">
      <alignment horizontal="left" vertical="center" wrapText="1" indent="1"/>
    </xf>
    <xf numFmtId="14" fontId="54" fillId="13" borderId="54" xfId="0" applyNumberFormat="1" applyFont="1" applyFill="1" applyBorder="1" applyAlignment="1">
      <alignment horizontal="left" vertical="center" wrapText="1" indent="1"/>
    </xf>
    <xf numFmtId="0" fontId="0" fillId="10" borderId="50" xfId="0" applyFill="1" applyBorder="1" applyAlignment="1" applyProtection="1">
      <alignment horizontal="left" vertical="top" wrapText="1" indent="1"/>
      <protection locked="0"/>
    </xf>
    <xf numFmtId="0" fontId="19" fillId="10" borderId="44" xfId="0" applyFont="1" applyFill="1" applyBorder="1" applyAlignment="1" applyProtection="1">
      <alignment horizontal="left" vertical="top" wrapText="1" indent="1"/>
      <protection locked="0"/>
    </xf>
    <xf numFmtId="0" fontId="12" fillId="10" borderId="46" xfId="0" applyFont="1" applyFill="1" applyBorder="1" applyAlignment="1" applyProtection="1">
      <alignment horizontal="left" vertical="top" indent="1"/>
      <protection locked="0"/>
    </xf>
    <xf numFmtId="0" fontId="0" fillId="10" borderId="51" xfId="0" applyFill="1" applyBorder="1" applyAlignment="1" applyProtection="1">
      <alignment horizontal="center" vertical="center"/>
      <protection locked="0"/>
    </xf>
    <xf numFmtId="0" fontId="12" fillId="10" borderId="13" xfId="0" applyFont="1" applyFill="1" applyBorder="1" applyAlignment="1" applyProtection="1">
      <alignment horizontal="center" vertical="center"/>
      <protection locked="0"/>
    </xf>
    <xf numFmtId="0" fontId="12" fillId="10" borderId="47" xfId="0" applyFont="1" applyFill="1" applyBorder="1" applyAlignment="1" applyProtection="1">
      <alignment horizontal="center" vertical="center"/>
      <protection locked="0"/>
    </xf>
    <xf numFmtId="164" fontId="0" fillId="0" borderId="53" xfId="18" applyNumberFormat="1" applyFont="1" applyFill="1" applyBorder="1" applyAlignment="1" applyProtection="1">
      <alignment horizontal="center"/>
    </xf>
    <xf numFmtId="164" fontId="12" fillId="0" borderId="45" xfId="18" applyNumberFormat="1" applyFont="1" applyFill="1" applyBorder="1" applyAlignment="1" applyProtection="1">
      <alignment horizontal="center"/>
    </xf>
    <xf numFmtId="164" fontId="12" fillId="0" borderId="49" xfId="18" applyNumberFormat="1" applyFont="1" applyFill="1" applyBorder="1" applyAlignment="1" applyProtection="1">
      <alignment horizontal="center"/>
    </xf>
    <xf numFmtId="44" fontId="0" fillId="5" borderId="5" xfId="18" applyFont="1" applyFill="1" applyBorder="1" applyAlignment="1" applyProtection="1">
      <alignment horizontal="center"/>
    </xf>
    <xf numFmtId="44" fontId="12" fillId="5" borderId="0" xfId="18" applyFont="1" applyFill="1" applyBorder="1" applyAlignment="1" applyProtection="1">
      <alignment horizontal="center"/>
    </xf>
    <xf numFmtId="49" fontId="0" fillId="5" borderId="9" xfId="18" applyNumberFormat="1" applyFont="1" applyFill="1" applyBorder="1" applyAlignment="1" applyProtection="1">
      <alignment horizontal="left" vertical="center" wrapText="1" indent="1"/>
    </xf>
    <xf numFmtId="49" fontId="12" fillId="5" borderId="13" xfId="18" applyNumberFormat="1" applyFont="1" applyFill="1" applyBorder="1" applyAlignment="1" applyProtection="1">
      <alignment horizontal="left" vertical="center" wrapText="1" indent="1"/>
    </xf>
    <xf numFmtId="44" fontId="0" fillId="5" borderId="7" xfId="18" applyFont="1" applyFill="1" applyBorder="1" applyAlignment="1" applyProtection="1">
      <alignment horizontal="center"/>
    </xf>
    <xf numFmtId="44" fontId="12" fillId="5" borderId="18" xfId="18" applyFont="1" applyFill="1" applyBorder="1" applyAlignment="1" applyProtection="1">
      <alignment horizontal="center"/>
    </xf>
    <xf numFmtId="44" fontId="12" fillId="5" borderId="12" xfId="18" applyFont="1" applyFill="1" applyBorder="1" applyAlignment="1" applyProtection="1">
      <alignment horizontal="center"/>
    </xf>
    <xf numFmtId="164" fontId="0" fillId="0" borderId="43" xfId="18" applyNumberFormat="1" applyFont="1" applyFill="1" applyBorder="1" applyAlignment="1" applyProtection="1">
      <alignment horizontal="center"/>
    </xf>
    <xf numFmtId="14" fontId="31" fillId="0" borderId="3" xfId="0" applyNumberFormat="1" applyFont="1" applyBorder="1" applyAlignment="1">
      <alignment horizontal="left" vertical="center" wrapText="1" indent="1"/>
    </xf>
    <xf numFmtId="14" fontId="13" fillId="0" borderId="4" xfId="0" applyNumberFormat="1" applyFont="1" applyBorder="1" applyAlignment="1">
      <alignment horizontal="left" vertical="center" wrapText="1" indent="1"/>
    </xf>
    <xf numFmtId="14" fontId="13" fillId="0" borderId="8" xfId="0" applyNumberFormat="1" applyFont="1" applyBorder="1" applyAlignment="1">
      <alignment horizontal="left" vertical="center" wrapText="1" indent="1"/>
    </xf>
    <xf numFmtId="14" fontId="31" fillId="0" borderId="6" xfId="0" applyNumberFormat="1" applyFont="1" applyBorder="1" applyAlignment="1">
      <alignment horizontal="center" vertical="center" wrapText="1"/>
    </xf>
    <xf numFmtId="14" fontId="31" fillId="0" borderId="5" xfId="0" applyNumberFormat="1" applyFont="1" applyBorder="1" applyAlignment="1">
      <alignment horizontal="center" vertical="center" wrapText="1"/>
    </xf>
    <xf numFmtId="14" fontId="31" fillId="0" borderId="55" xfId="0" applyNumberFormat="1" applyFont="1" applyBorder="1" applyAlignment="1">
      <alignment horizontal="center" vertical="center" wrapText="1"/>
    </xf>
    <xf numFmtId="0" fontId="6" fillId="10" borderId="11" xfId="0" applyFont="1" applyFill="1" applyBorder="1" applyAlignment="1" applyProtection="1">
      <alignment horizontal="center" vertical="top" wrapText="1"/>
      <protection locked="0"/>
    </xf>
    <xf numFmtId="0" fontId="6" fillId="10" borderId="2" xfId="0" applyFont="1" applyFill="1" applyBorder="1" applyAlignment="1" applyProtection="1">
      <alignment horizontal="center" vertical="top" wrapText="1"/>
      <protection locked="0"/>
    </xf>
    <xf numFmtId="0" fontId="32" fillId="0" borderId="3"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44" fontId="33" fillId="10" borderId="3" xfId="18" applyFont="1" applyFill="1" applyBorder="1" applyAlignment="1" applyProtection="1">
      <alignment horizontal="left" vertical="center" indent="1" shrinkToFit="1"/>
      <protection locked="0"/>
    </xf>
    <xf numFmtId="44" fontId="14" fillId="10" borderId="4" xfId="18" applyFont="1" applyFill="1" applyBorder="1" applyAlignment="1" applyProtection="1">
      <alignment horizontal="left" vertical="center" indent="1" shrinkToFit="1"/>
      <protection locked="0"/>
    </xf>
    <xf numFmtId="44" fontId="14" fillId="10" borderId="8" xfId="18" applyFont="1" applyFill="1" applyBorder="1" applyAlignment="1" applyProtection="1">
      <alignment horizontal="left" vertical="center" indent="1" shrinkToFit="1"/>
      <protection locked="0"/>
    </xf>
    <xf numFmtId="14" fontId="53" fillId="13" borderId="3" xfId="20" applyNumberFormat="1" applyFont="1" applyFill="1" applyBorder="1" applyAlignment="1">
      <alignment horizontal="left" vertical="center" wrapText="1" indent="1"/>
    </xf>
    <xf numFmtId="14" fontId="53" fillId="13" borderId="4" xfId="20" applyNumberFormat="1" applyFont="1" applyFill="1" applyBorder="1" applyAlignment="1">
      <alignment horizontal="left" vertical="center" wrapText="1" indent="1"/>
    </xf>
    <xf numFmtId="0" fontId="57" fillId="15" borderId="0" xfId="0" applyFont="1" applyFill="1" applyAlignment="1">
      <alignment horizontal="center" vertical="center" wrapText="1"/>
    </xf>
    <xf numFmtId="0" fontId="6" fillId="10" borderId="3" xfId="0" applyFont="1" applyFill="1" applyBorder="1" applyAlignment="1" applyProtection="1">
      <alignment horizontal="left" vertical="top" wrapText="1" indent="1"/>
      <protection locked="0"/>
    </xf>
    <xf numFmtId="0" fontId="6" fillId="10" borderId="4" xfId="0" applyFont="1" applyFill="1" applyBorder="1" applyAlignment="1" applyProtection="1">
      <alignment horizontal="left" vertical="top" wrapText="1" indent="1"/>
      <protection locked="0"/>
    </xf>
    <xf numFmtId="0" fontId="6" fillId="10" borderId="8" xfId="0" applyFont="1" applyFill="1" applyBorder="1" applyAlignment="1" applyProtection="1">
      <alignment horizontal="left" vertical="top" wrapText="1" indent="1"/>
      <protection locked="0"/>
    </xf>
    <xf numFmtId="0" fontId="34" fillId="4" borderId="6" xfId="0" applyFont="1" applyFill="1" applyBorder="1" applyAlignment="1">
      <alignment horizontal="left" vertical="center" indent="1"/>
    </xf>
    <xf numFmtId="0" fontId="34" fillId="4" borderId="5" xfId="0" applyFont="1" applyFill="1" applyBorder="1" applyAlignment="1">
      <alignment horizontal="left" vertical="center" indent="1"/>
    </xf>
    <xf numFmtId="0" fontId="34" fillId="2" borderId="19" xfId="0" applyFont="1" applyFill="1" applyBorder="1" applyAlignment="1">
      <alignment horizontal="left" vertical="center" indent="1"/>
    </xf>
    <xf numFmtId="0" fontId="34" fillId="2" borderId="0" xfId="0" applyFont="1" applyFill="1" applyAlignment="1">
      <alignment horizontal="left" vertical="center" indent="1"/>
    </xf>
    <xf numFmtId="0" fontId="22" fillId="0" borderId="0" xfId="0" applyFont="1" applyAlignment="1">
      <alignment horizontal="center" wrapText="1"/>
    </xf>
    <xf numFmtId="0" fontId="34" fillId="7" borderId="19" xfId="0" applyFont="1" applyFill="1" applyBorder="1" applyAlignment="1">
      <alignment horizontal="left" vertical="center" indent="1"/>
    </xf>
    <xf numFmtId="0" fontId="34" fillId="7" borderId="0" xfId="0" applyFont="1" applyFill="1" applyAlignment="1">
      <alignment horizontal="left" vertical="center" indent="1"/>
    </xf>
    <xf numFmtId="0" fontId="9" fillId="7" borderId="11"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9" fillId="7" borderId="10" xfId="0" applyFont="1" applyFill="1" applyBorder="1" applyAlignment="1">
      <alignment horizontal="center" vertical="center"/>
    </xf>
    <xf numFmtId="0" fontId="9" fillId="7" borderId="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9" borderId="4" xfId="0" applyFont="1" applyFill="1" applyBorder="1" applyAlignment="1">
      <alignment horizontal="right" vertical="center" indent="1"/>
    </xf>
    <xf numFmtId="0" fontId="9" fillId="9" borderId="8" xfId="0" applyFont="1" applyFill="1" applyBorder="1" applyAlignment="1">
      <alignment horizontal="right" vertical="center" indent="1"/>
    </xf>
    <xf numFmtId="0" fontId="37" fillId="0" borderId="65" xfId="0" applyFont="1" applyBorder="1" applyAlignment="1">
      <alignment horizontal="left" vertical="center" wrapText="1" indent="1"/>
    </xf>
    <xf numFmtId="0" fontId="37" fillId="0" borderId="66" xfId="0" applyFont="1" applyBorder="1" applyAlignment="1">
      <alignment horizontal="left" vertical="center" wrapText="1" indent="1"/>
    </xf>
    <xf numFmtId="0" fontId="37" fillId="0" borderId="67" xfId="0" applyFont="1" applyBorder="1" applyAlignment="1">
      <alignment horizontal="left" vertical="center" wrapText="1" indent="1"/>
    </xf>
    <xf numFmtId="0" fontId="37" fillId="0" borderId="71"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27" xfId="0" applyFont="1" applyBorder="1" applyAlignment="1">
      <alignment horizontal="left" vertical="center" wrapText="1" indent="1"/>
    </xf>
    <xf numFmtId="0" fontId="37" fillId="0" borderId="68" xfId="0" applyFont="1" applyBorder="1" applyAlignment="1">
      <alignment horizontal="left" vertical="center" wrapText="1" indent="1"/>
    </xf>
    <xf numFmtId="0" fontId="37" fillId="0" borderId="69" xfId="0" applyFont="1" applyBorder="1" applyAlignment="1">
      <alignment horizontal="left" vertical="center" wrapText="1" indent="1"/>
    </xf>
    <xf numFmtId="0" fontId="37" fillId="0" borderId="70" xfId="0" applyFont="1" applyBorder="1" applyAlignment="1">
      <alignment horizontal="left" vertical="center" wrapText="1" indent="1"/>
    </xf>
    <xf numFmtId="0" fontId="58" fillId="12" borderId="65" xfId="0" applyFont="1" applyFill="1" applyBorder="1" applyAlignment="1">
      <alignment horizontal="center" vertical="center" wrapText="1"/>
    </xf>
    <xf numFmtId="0" fontId="58" fillId="12" borderId="66" xfId="0" applyFont="1" applyFill="1" applyBorder="1" applyAlignment="1">
      <alignment horizontal="center" vertical="center" wrapText="1"/>
    </xf>
    <xf numFmtId="0" fontId="39" fillId="0" borderId="0" xfId="0" applyFont="1" applyAlignment="1">
      <alignment horizontal="center" vertical="center"/>
    </xf>
    <xf numFmtId="0" fontId="63" fillId="12" borderId="0" xfId="0" applyFont="1" applyFill="1" applyAlignment="1">
      <alignment horizontal="left" vertical="center" indent="1"/>
    </xf>
    <xf numFmtId="0" fontId="63" fillId="12" borderId="18" xfId="0" applyFont="1" applyFill="1" applyBorder="1" applyAlignment="1">
      <alignment horizontal="left" vertical="center" indent="1"/>
    </xf>
    <xf numFmtId="0" fontId="31" fillId="10" borderId="28" xfId="0" applyFont="1" applyFill="1" applyBorder="1" applyAlignment="1">
      <alignment horizontal="left" vertical="center" indent="1"/>
    </xf>
    <xf numFmtId="0" fontId="26" fillId="10" borderId="21" xfId="0" applyFont="1" applyFill="1" applyBorder="1" applyAlignment="1">
      <alignment horizontal="left" vertical="center" indent="1"/>
    </xf>
    <xf numFmtId="0" fontId="26" fillId="10" borderId="22" xfId="0" applyFont="1" applyFill="1" applyBorder="1" applyAlignment="1">
      <alignment horizontal="left" vertical="center" indent="1"/>
    </xf>
    <xf numFmtId="0" fontId="31" fillId="10" borderId="6" xfId="0" applyFont="1" applyFill="1" applyBorder="1" applyAlignment="1">
      <alignment horizontal="left" vertical="center" wrapText="1" indent="1"/>
    </xf>
    <xf numFmtId="0" fontId="26" fillId="10" borderId="5" xfId="0" applyFont="1" applyFill="1" applyBorder="1" applyAlignment="1">
      <alignment horizontal="left" vertical="center" wrapText="1" indent="1"/>
    </xf>
    <xf numFmtId="0" fontId="26" fillId="10" borderId="23" xfId="0" applyFont="1" applyFill="1" applyBorder="1" applyAlignment="1">
      <alignment horizontal="left" vertical="center" wrapText="1" indent="1"/>
    </xf>
    <xf numFmtId="0" fontId="26" fillId="10" borderId="11" xfId="0" applyFont="1" applyFill="1" applyBorder="1" applyAlignment="1">
      <alignment horizontal="left" vertical="center" wrapText="1" indent="1"/>
    </xf>
    <xf numFmtId="0" fontId="26" fillId="10" borderId="2" xfId="0" applyFont="1" applyFill="1" applyBorder="1" applyAlignment="1">
      <alignment horizontal="left" vertical="center" wrapText="1" indent="1"/>
    </xf>
    <xf numFmtId="0" fontId="26" fillId="10" borderId="24" xfId="0" applyFont="1" applyFill="1" applyBorder="1" applyAlignment="1">
      <alignment horizontal="left" vertical="center" wrapText="1" indent="1"/>
    </xf>
    <xf numFmtId="0" fontId="31" fillId="0" borderId="4" xfId="0" applyFont="1" applyBorder="1" applyAlignment="1">
      <alignment horizontal="left" vertical="center" indent="1"/>
    </xf>
    <xf numFmtId="0" fontId="26" fillId="0" borderId="25" xfId="0" applyFont="1" applyBorder="1" applyAlignment="1">
      <alignment horizontal="left" vertical="center" indent="1"/>
    </xf>
    <xf numFmtId="0" fontId="9" fillId="7" borderId="38" xfId="0" applyFont="1" applyFill="1" applyBorder="1" applyAlignment="1">
      <alignment horizontal="center" vertical="center" wrapText="1"/>
    </xf>
    <xf numFmtId="0" fontId="31" fillId="10" borderId="16" xfId="0" applyFont="1" applyFill="1" applyBorder="1" applyAlignment="1">
      <alignment horizontal="left" vertical="center" indent="1"/>
    </xf>
    <xf numFmtId="0" fontId="26" fillId="10" borderId="17" xfId="0" applyFont="1" applyFill="1" applyBorder="1" applyAlignment="1">
      <alignment horizontal="left" vertical="center" indent="1"/>
    </xf>
    <xf numFmtId="0" fontId="26" fillId="10" borderId="26" xfId="0" applyFont="1" applyFill="1" applyBorder="1" applyAlignment="1">
      <alignment horizontal="left" vertical="center" indent="1"/>
    </xf>
    <xf numFmtId="14" fontId="31" fillId="0" borderId="17" xfId="0" applyNumberFormat="1" applyFont="1" applyBorder="1" applyAlignment="1">
      <alignment horizontal="left" vertical="center" indent="1"/>
    </xf>
    <xf numFmtId="14" fontId="26" fillId="0" borderId="26" xfId="0" applyNumberFormat="1" applyFont="1" applyBorder="1" applyAlignment="1">
      <alignment horizontal="left" vertical="center" indent="1"/>
    </xf>
    <xf numFmtId="0" fontId="34" fillId="4" borderId="19" xfId="0" applyFont="1" applyFill="1" applyBorder="1" applyAlignment="1">
      <alignment horizontal="left" vertical="center" indent="1"/>
    </xf>
    <xf numFmtId="0" fontId="10" fillId="4" borderId="0" xfId="0" applyFont="1" applyFill="1" applyAlignment="1">
      <alignment horizontal="left" vertical="center" indent="1"/>
    </xf>
    <xf numFmtId="0" fontId="20" fillId="0" borderId="0" xfId="0" applyFont="1" applyAlignment="1">
      <alignment horizontal="center" vertical="center" wrapText="1"/>
    </xf>
    <xf numFmtId="1" fontId="47" fillId="13" borderId="6" xfId="18" applyNumberFormat="1" applyFont="1" applyFill="1" applyBorder="1" applyAlignment="1" applyProtection="1">
      <alignment horizontal="center" vertical="center" wrapText="1"/>
    </xf>
    <xf numFmtId="1" fontId="47" fillId="13" borderId="5" xfId="18" applyNumberFormat="1" applyFont="1" applyFill="1" applyBorder="1" applyAlignment="1" applyProtection="1">
      <alignment horizontal="center" vertical="center" wrapText="1"/>
    </xf>
    <xf numFmtId="1" fontId="47" fillId="13" borderId="7" xfId="18" applyNumberFormat="1" applyFont="1" applyFill="1" applyBorder="1" applyAlignment="1" applyProtection="1">
      <alignment horizontal="center" vertical="center" wrapText="1"/>
    </xf>
    <xf numFmtId="1" fontId="47" fillId="13" borderId="19" xfId="18" applyNumberFormat="1" applyFont="1" applyFill="1" applyBorder="1" applyAlignment="1" applyProtection="1">
      <alignment horizontal="center" vertical="center" wrapText="1"/>
    </xf>
    <xf numFmtId="1" fontId="47" fillId="13" borderId="0" xfId="18" applyNumberFormat="1" applyFont="1" applyFill="1" applyBorder="1" applyAlignment="1" applyProtection="1">
      <alignment horizontal="center" vertical="center" wrapText="1"/>
    </xf>
    <xf numFmtId="1" fontId="47" fillId="13" borderId="18" xfId="18" applyNumberFormat="1" applyFont="1" applyFill="1" applyBorder="1" applyAlignment="1" applyProtection="1">
      <alignment horizontal="center" vertical="center" wrapText="1"/>
    </xf>
    <xf numFmtId="1" fontId="47" fillId="13" borderId="11" xfId="18" applyNumberFormat="1" applyFont="1" applyFill="1" applyBorder="1" applyAlignment="1" applyProtection="1">
      <alignment horizontal="center" vertical="center" wrapText="1"/>
    </xf>
    <xf numFmtId="1" fontId="47" fillId="13" borderId="2" xfId="18" applyNumberFormat="1" applyFont="1" applyFill="1" applyBorder="1" applyAlignment="1" applyProtection="1">
      <alignment horizontal="center" vertical="center" wrapText="1"/>
    </xf>
    <xf numFmtId="1" fontId="47" fillId="13" borderId="12" xfId="18" applyNumberFormat="1" applyFont="1" applyFill="1" applyBorder="1" applyAlignment="1" applyProtection="1">
      <alignment horizontal="center" vertical="center" wrapText="1"/>
    </xf>
    <xf numFmtId="0" fontId="0" fillId="10" borderId="3" xfId="0" applyFill="1" applyBorder="1" applyAlignment="1">
      <alignment horizontal="left" vertical="center" wrapText="1" indent="1"/>
    </xf>
    <xf numFmtId="0" fontId="12" fillId="10" borderId="4" xfId="0" applyFont="1" applyFill="1" applyBorder="1" applyAlignment="1">
      <alignment horizontal="left" vertical="center" wrapText="1" indent="1"/>
    </xf>
    <xf numFmtId="0" fontId="12" fillId="10" borderId="8" xfId="0" applyFont="1" applyFill="1" applyBorder="1" applyAlignment="1">
      <alignment horizontal="left" vertical="center" wrapText="1" indent="1"/>
    </xf>
    <xf numFmtId="49" fontId="0" fillId="8" borderId="33" xfId="0" applyNumberFormat="1" applyFill="1" applyBorder="1" applyAlignment="1">
      <alignment horizontal="left" vertical="center" wrapText="1"/>
    </xf>
    <xf numFmtId="49" fontId="12" fillId="8" borderId="33" xfId="0" applyNumberFormat="1" applyFont="1" applyFill="1" applyBorder="1" applyAlignment="1">
      <alignment horizontal="left" vertical="center" wrapText="1"/>
    </xf>
    <xf numFmtId="44" fontId="33" fillId="10" borderId="3" xfId="18" applyFont="1" applyFill="1" applyBorder="1" applyAlignment="1" applyProtection="1">
      <alignment horizontal="left" vertical="center" indent="1" shrinkToFit="1"/>
    </xf>
    <xf numFmtId="44" fontId="14" fillId="10" borderId="4" xfId="18" applyFont="1" applyFill="1" applyBorder="1" applyAlignment="1" applyProtection="1">
      <alignment horizontal="left" vertical="center" indent="1" shrinkToFit="1"/>
    </xf>
    <xf numFmtId="44" fontId="14" fillId="10" borderId="8" xfId="18" applyFont="1" applyFill="1" applyBorder="1" applyAlignment="1" applyProtection="1">
      <alignment horizontal="left" vertical="center" indent="1" shrinkToFit="1"/>
    </xf>
    <xf numFmtId="0" fontId="5" fillId="10" borderId="3" xfId="0" applyFont="1" applyFill="1" applyBorder="1" applyAlignment="1">
      <alignment horizontal="left" vertical="top" wrapText="1" indent="1"/>
    </xf>
    <xf numFmtId="0" fontId="42" fillId="10" borderId="4" xfId="0" applyFont="1" applyFill="1" applyBorder="1" applyAlignment="1">
      <alignment horizontal="left" vertical="top" wrapText="1" indent="1"/>
    </xf>
    <xf numFmtId="0" fontId="6" fillId="10" borderId="3" xfId="0" applyFont="1" applyFill="1" applyBorder="1" applyAlignment="1">
      <alignment horizontal="left" vertical="top" wrapText="1" indent="1"/>
    </xf>
    <xf numFmtId="0" fontId="42" fillId="10" borderId="8" xfId="0" applyFont="1" applyFill="1" applyBorder="1" applyAlignment="1">
      <alignment horizontal="left" vertical="top" wrapText="1" indent="1"/>
    </xf>
    <xf numFmtId="14" fontId="43" fillId="13" borderId="3" xfId="20" applyNumberFormat="1" applyFont="1" applyFill="1" applyBorder="1" applyAlignment="1" applyProtection="1">
      <alignment horizontal="left" vertical="center" wrapText="1" indent="1"/>
    </xf>
    <xf numFmtId="14" fontId="43" fillId="13" borderId="4" xfId="20" applyNumberFormat="1" applyFont="1" applyFill="1" applyBorder="1" applyAlignment="1" applyProtection="1">
      <alignment horizontal="left" vertical="center" wrapText="1" indent="1"/>
    </xf>
    <xf numFmtId="0" fontId="6" fillId="10" borderId="11" xfId="0" applyFont="1" applyFill="1" applyBorder="1" applyAlignment="1">
      <alignment horizontal="center" vertical="top" wrapText="1"/>
    </xf>
    <xf numFmtId="0" fontId="6" fillId="10" borderId="2" xfId="0" applyFont="1" applyFill="1" applyBorder="1" applyAlignment="1">
      <alignment horizontal="center" vertical="top" wrapText="1"/>
    </xf>
    <xf numFmtId="14" fontId="29" fillId="0" borderId="3" xfId="0" applyNumberFormat="1" applyFont="1" applyBorder="1" applyAlignment="1">
      <alignment horizontal="center" vertical="center" wrapText="1"/>
    </xf>
    <xf numFmtId="14" fontId="29" fillId="0" borderId="4" xfId="0" applyNumberFormat="1" applyFont="1" applyBorder="1" applyAlignment="1">
      <alignment horizontal="center" vertical="center" wrapText="1"/>
    </xf>
    <xf numFmtId="14" fontId="29" fillId="0" borderId="8" xfId="0" applyNumberFormat="1" applyFont="1" applyBorder="1" applyAlignment="1">
      <alignment horizontal="center" vertical="center" wrapText="1"/>
    </xf>
    <xf numFmtId="14" fontId="33" fillId="10" borderId="3" xfId="0" applyNumberFormat="1" applyFont="1" applyFill="1" applyBorder="1" applyAlignment="1">
      <alignment horizontal="center" vertical="center" wrapText="1"/>
    </xf>
    <xf numFmtId="14" fontId="33" fillId="10" borderId="4" xfId="0" applyNumberFormat="1" applyFont="1" applyFill="1" applyBorder="1" applyAlignment="1">
      <alignment horizontal="center" vertical="center" wrapText="1"/>
    </xf>
    <xf numFmtId="14" fontId="33" fillId="10" borderId="8" xfId="0" applyNumberFormat="1" applyFont="1" applyFill="1" applyBorder="1" applyAlignment="1">
      <alignment horizontal="center" vertical="center" wrapText="1"/>
    </xf>
    <xf numFmtId="49" fontId="33" fillId="10" borderId="3" xfId="18" applyNumberFormat="1" applyFont="1" applyFill="1" applyBorder="1" applyAlignment="1" applyProtection="1">
      <alignment horizontal="left" vertical="center" wrapText="1" indent="1"/>
    </xf>
    <xf numFmtId="49" fontId="14" fillId="10" borderId="4" xfId="18" applyNumberFormat="1" applyFont="1" applyFill="1" applyBorder="1" applyAlignment="1" applyProtection="1">
      <alignment horizontal="left" vertical="center" wrapText="1" indent="1"/>
    </xf>
    <xf numFmtId="49" fontId="14" fillId="10" borderId="8" xfId="18" applyNumberFormat="1" applyFont="1" applyFill="1" applyBorder="1" applyAlignment="1" applyProtection="1">
      <alignment horizontal="left" vertical="center" wrapText="1" indent="1"/>
    </xf>
    <xf numFmtId="0" fontId="22" fillId="0" borderId="19" xfId="0" applyFont="1" applyBorder="1" applyAlignment="1">
      <alignment horizontal="left" wrapText="1" indent="1"/>
    </xf>
    <xf numFmtId="14" fontId="28" fillId="0" borderId="3" xfId="20" applyNumberFormat="1" applyFont="1" applyFill="1" applyBorder="1" applyAlignment="1" applyProtection="1">
      <alignment horizontal="left" vertical="center" wrapText="1"/>
    </xf>
    <xf numFmtId="14" fontId="28" fillId="0" borderId="4" xfId="20" applyNumberFormat="1" applyFont="1" applyFill="1" applyBorder="1" applyAlignment="1" applyProtection="1">
      <alignment horizontal="left" vertical="center" wrapText="1"/>
    </xf>
    <xf numFmtId="44" fontId="0" fillId="10" borderId="3" xfId="18" applyFont="1" applyFill="1" applyBorder="1" applyAlignment="1" applyProtection="1">
      <alignment horizontal="left" vertical="center" wrapText="1" indent="1"/>
    </xf>
    <xf numFmtId="44" fontId="12" fillId="10" borderId="4" xfId="18" applyFont="1" applyFill="1" applyBorder="1" applyAlignment="1" applyProtection="1">
      <alignment horizontal="left" vertical="center" wrapText="1" indent="1"/>
    </xf>
    <xf numFmtId="44" fontId="12" fillId="10" borderId="8" xfId="18" applyFont="1" applyFill="1" applyBorder="1" applyAlignment="1" applyProtection="1">
      <alignment horizontal="left" vertical="center" wrapText="1" indent="1"/>
    </xf>
    <xf numFmtId="0" fontId="0" fillId="10" borderId="51" xfId="0" applyFill="1" applyBorder="1" applyAlignment="1">
      <alignment horizontal="center" vertical="center"/>
    </xf>
    <xf numFmtId="0" fontId="12" fillId="10" borderId="13" xfId="0" applyFont="1" applyFill="1" applyBorder="1" applyAlignment="1">
      <alignment horizontal="center" vertical="center"/>
    </xf>
    <xf numFmtId="0" fontId="12" fillId="10" borderId="47" xfId="0" applyFont="1" applyFill="1" applyBorder="1" applyAlignment="1">
      <alignment horizontal="center" vertical="center"/>
    </xf>
    <xf numFmtId="0" fontId="0" fillId="10" borderId="50" xfId="0" applyFill="1" applyBorder="1" applyAlignment="1">
      <alignment horizontal="left" vertical="top" wrapText="1" indent="1"/>
    </xf>
    <xf numFmtId="0" fontId="19" fillId="10" borderId="44" xfId="0" applyFont="1" applyFill="1" applyBorder="1" applyAlignment="1">
      <alignment horizontal="left" vertical="top" wrapText="1" indent="1"/>
    </xf>
    <xf numFmtId="0" fontId="12" fillId="10" borderId="46" xfId="0" applyFont="1" applyFill="1" applyBorder="1" applyAlignment="1">
      <alignment horizontal="left" vertical="top" indent="1"/>
    </xf>
    <xf numFmtId="0" fontId="0" fillId="10" borderId="40" xfId="0" applyFill="1" applyBorder="1" applyAlignment="1">
      <alignment horizontal="left" vertical="top" wrapText="1" indent="1"/>
    </xf>
    <xf numFmtId="0" fontId="19" fillId="10" borderId="46" xfId="0" applyFont="1" applyFill="1" applyBorder="1" applyAlignment="1">
      <alignment horizontal="left" vertical="top" wrapText="1" indent="1"/>
    </xf>
    <xf numFmtId="0" fontId="0" fillId="10" borderId="41" xfId="0" applyFill="1" applyBorder="1" applyAlignment="1">
      <alignment horizontal="center" vertical="center"/>
    </xf>
    <xf numFmtId="1" fontId="33" fillId="10" borderId="3" xfId="18" applyNumberFormat="1" applyFont="1" applyFill="1" applyBorder="1" applyAlignment="1" applyProtection="1">
      <alignment horizontal="left" vertical="center" wrapText="1" indent="1"/>
    </xf>
    <xf numFmtId="1" fontId="33" fillId="10" borderId="4" xfId="18" applyNumberFormat="1" applyFont="1" applyFill="1" applyBorder="1" applyAlignment="1" applyProtection="1">
      <alignment horizontal="left" vertical="center" wrapText="1" indent="1"/>
    </xf>
    <xf numFmtId="1" fontId="33" fillId="10" borderId="8" xfId="18" applyNumberFormat="1" applyFont="1" applyFill="1" applyBorder="1" applyAlignment="1" applyProtection="1">
      <alignment horizontal="left" vertical="center" wrapText="1" indent="1"/>
    </xf>
    <xf numFmtId="0" fontId="0" fillId="13" borderId="56" xfId="0" applyFill="1" applyBorder="1" applyAlignment="1">
      <alignment horizontal="left" vertical="center" wrapText="1" indent="1"/>
    </xf>
    <xf numFmtId="0" fontId="0" fillId="13" borderId="57" xfId="0" applyFill="1" applyBorder="1" applyAlignment="1">
      <alignment horizontal="left" vertical="center" wrapText="1" indent="1"/>
    </xf>
    <xf numFmtId="0" fontId="0" fillId="13" borderId="58" xfId="0" applyFill="1" applyBorder="1" applyAlignment="1">
      <alignment horizontal="left" vertical="center" wrapText="1" indent="1"/>
    </xf>
    <xf numFmtId="0" fontId="0" fillId="13" borderId="57" xfId="0" applyFill="1" applyBorder="1" applyAlignment="1">
      <alignment horizontal="left" vertical="center" indent="1"/>
    </xf>
    <xf numFmtId="0" fontId="0" fillId="13" borderId="58" xfId="0" applyFill="1" applyBorder="1" applyAlignment="1">
      <alignment horizontal="left" vertical="center" indent="1"/>
    </xf>
    <xf numFmtId="1" fontId="47" fillId="13" borderId="6" xfId="18" applyNumberFormat="1" applyFont="1" applyFill="1" applyBorder="1" applyAlignment="1" applyProtection="1">
      <alignment horizontal="left" vertical="center" wrapText="1" indent="1"/>
    </xf>
    <xf numFmtId="1" fontId="47" fillId="13" borderId="5" xfId="18" applyNumberFormat="1" applyFont="1" applyFill="1" applyBorder="1" applyAlignment="1" applyProtection="1">
      <alignment horizontal="left" vertical="center" wrapText="1" indent="1"/>
    </xf>
    <xf numFmtId="1" fontId="47" fillId="13" borderId="7" xfId="18" applyNumberFormat="1" applyFont="1" applyFill="1" applyBorder="1" applyAlignment="1" applyProtection="1">
      <alignment horizontal="left" vertical="center" wrapText="1" indent="1"/>
    </xf>
    <xf numFmtId="1" fontId="47" fillId="13" borderId="19" xfId="18" applyNumberFormat="1" applyFont="1" applyFill="1" applyBorder="1" applyAlignment="1" applyProtection="1">
      <alignment horizontal="left" vertical="center" wrapText="1" indent="1"/>
    </xf>
    <xf numFmtId="1" fontId="47" fillId="13" borderId="0" xfId="18" applyNumberFormat="1" applyFont="1" applyFill="1" applyBorder="1" applyAlignment="1" applyProtection="1">
      <alignment horizontal="left" vertical="center" wrapText="1" indent="1"/>
    </xf>
    <xf numFmtId="1" fontId="47" fillId="13" borderId="18" xfId="18" applyNumberFormat="1" applyFont="1" applyFill="1" applyBorder="1" applyAlignment="1" applyProtection="1">
      <alignment horizontal="left" vertical="center" wrapText="1" indent="1"/>
    </xf>
    <xf numFmtId="1" fontId="47" fillId="13" borderId="11" xfId="18" applyNumberFormat="1" applyFont="1" applyFill="1" applyBorder="1" applyAlignment="1" applyProtection="1">
      <alignment horizontal="left" vertical="center" wrapText="1" indent="1"/>
    </xf>
    <xf numFmtId="1" fontId="47" fillId="13" borderId="2" xfId="18" applyNumberFormat="1" applyFont="1" applyFill="1" applyBorder="1" applyAlignment="1" applyProtection="1">
      <alignment horizontal="left" vertical="center" wrapText="1" indent="1"/>
    </xf>
    <xf numFmtId="1" fontId="47" fillId="13" borderId="12" xfId="18" applyNumberFormat="1" applyFont="1" applyFill="1" applyBorder="1" applyAlignment="1" applyProtection="1">
      <alignment horizontal="left" vertical="center" wrapText="1" indent="1"/>
    </xf>
    <xf numFmtId="0" fontId="47" fillId="13" borderId="6" xfId="18" applyNumberFormat="1" applyFont="1" applyFill="1" applyBorder="1" applyAlignment="1" applyProtection="1">
      <alignment horizontal="left" vertical="center" wrapText="1" indent="1"/>
    </xf>
    <xf numFmtId="0" fontId="47" fillId="13" borderId="5" xfId="18" applyNumberFormat="1" applyFont="1" applyFill="1" applyBorder="1" applyAlignment="1" applyProtection="1">
      <alignment horizontal="left" vertical="center" wrapText="1" indent="1"/>
    </xf>
    <xf numFmtId="0" fontId="47" fillId="13" borderId="7" xfId="18" applyNumberFormat="1" applyFont="1" applyFill="1" applyBorder="1" applyAlignment="1" applyProtection="1">
      <alignment horizontal="left" vertical="center" wrapText="1" indent="1"/>
    </xf>
    <xf numFmtId="0" fontId="47" fillId="13" borderId="19" xfId="18" applyNumberFormat="1" applyFont="1" applyFill="1" applyBorder="1" applyAlignment="1" applyProtection="1">
      <alignment horizontal="left" vertical="center" wrapText="1" indent="1"/>
    </xf>
    <xf numFmtId="0" fontId="47" fillId="13" borderId="0" xfId="18" applyNumberFormat="1" applyFont="1" applyFill="1" applyBorder="1" applyAlignment="1" applyProtection="1">
      <alignment horizontal="left" vertical="center" wrapText="1" indent="1"/>
    </xf>
    <xf numFmtId="0" fontId="47" fillId="13" borderId="18" xfId="18" applyNumberFormat="1" applyFont="1" applyFill="1" applyBorder="1" applyAlignment="1" applyProtection="1">
      <alignment horizontal="left" vertical="center" wrapText="1" indent="1"/>
    </xf>
    <xf numFmtId="0" fontId="47" fillId="13" borderId="11" xfId="18" applyNumberFormat="1" applyFont="1" applyFill="1" applyBorder="1" applyAlignment="1" applyProtection="1">
      <alignment horizontal="left" vertical="center" wrapText="1" indent="1"/>
    </xf>
    <xf numFmtId="0" fontId="47" fillId="13" borderId="2" xfId="18" applyNumberFormat="1" applyFont="1" applyFill="1" applyBorder="1" applyAlignment="1" applyProtection="1">
      <alignment horizontal="left" vertical="center" wrapText="1" indent="1"/>
    </xf>
    <xf numFmtId="0" fontId="47" fillId="13" borderId="12" xfId="18" applyNumberFormat="1" applyFont="1" applyFill="1" applyBorder="1" applyAlignment="1" applyProtection="1">
      <alignment horizontal="left" vertical="center" wrapText="1" indent="1"/>
    </xf>
    <xf numFmtId="0" fontId="2" fillId="13" borderId="56" xfId="0" applyFont="1" applyFill="1" applyBorder="1" applyAlignment="1">
      <alignment horizontal="left" vertical="center" wrapText="1" indent="1"/>
    </xf>
    <xf numFmtId="0" fontId="6" fillId="13" borderId="57" xfId="0" applyFont="1" applyFill="1" applyBorder="1" applyAlignment="1">
      <alignment horizontal="left" vertical="center" wrapText="1" indent="1"/>
    </xf>
    <xf numFmtId="0" fontId="6" fillId="13" borderId="58" xfId="0" applyFont="1" applyFill="1" applyBorder="1" applyAlignment="1">
      <alignment horizontal="left" vertical="center" wrapText="1" indent="1"/>
    </xf>
    <xf numFmtId="0" fontId="44" fillId="13" borderId="4" xfId="20" applyFont="1" applyFill="1" applyBorder="1" applyAlignment="1" applyProtection="1">
      <alignment horizontal="left" vertical="center" wrapText="1" indent="1"/>
    </xf>
    <xf numFmtId="0" fontId="34" fillId="12" borderId="0" xfId="0" applyFont="1" applyFill="1" applyAlignment="1">
      <alignment horizontal="left" vertical="center" indent="1"/>
    </xf>
    <xf numFmtId="0" fontId="34" fillId="12" borderId="18" xfId="0" applyFont="1" applyFill="1" applyBorder="1" applyAlignment="1">
      <alignment horizontal="left" vertical="center" indent="1"/>
    </xf>
    <xf numFmtId="0" fontId="61" fillId="16" borderId="64" xfId="0" applyFont="1" applyFill="1" applyBorder="1" applyAlignment="1">
      <alignment horizontal="left" vertical="center" wrapText="1" indent="1"/>
    </xf>
    <xf numFmtId="0" fontId="61" fillId="16" borderId="18" xfId="0" applyFont="1" applyFill="1" applyBorder="1" applyAlignment="1">
      <alignment horizontal="left" vertical="center" wrapText="1" indent="1"/>
    </xf>
    <xf numFmtId="0" fontId="61" fillId="16" borderId="60" xfId="0" applyFont="1" applyFill="1" applyBorder="1" applyAlignment="1">
      <alignment horizontal="left" vertical="center" wrapText="1" indent="1"/>
    </xf>
    <xf numFmtId="0" fontId="49" fillId="16" borderId="61" xfId="0" applyFont="1" applyFill="1" applyBorder="1" applyAlignment="1">
      <alignment horizontal="left" vertical="center" wrapText="1" indent="1"/>
    </xf>
    <xf numFmtId="0" fontId="49" fillId="16" borderId="1" xfId="0" applyFont="1" applyFill="1" applyBorder="1" applyAlignment="1">
      <alignment horizontal="left" vertical="center" wrapText="1" indent="1"/>
    </xf>
    <xf numFmtId="0" fontId="34" fillId="12" borderId="0" xfId="0" applyFont="1" applyFill="1" applyBorder="1" applyAlignment="1">
      <alignment horizontal="left" vertical="center" indent="1"/>
    </xf>
    <xf numFmtId="0" fontId="26" fillId="10" borderId="0" xfId="0" applyFont="1" applyFill="1" applyBorder="1" applyAlignment="1">
      <alignment horizontal="left" vertical="center" indent="1"/>
    </xf>
    <xf numFmtId="0" fontId="38" fillId="10" borderId="28" xfId="0" applyFont="1" applyFill="1" applyBorder="1" applyAlignment="1" applyProtection="1">
      <alignment horizontal="left" vertical="center" indent="1"/>
      <protection locked="0"/>
    </xf>
    <xf numFmtId="0" fontId="64" fillId="10" borderId="21" xfId="0" applyFont="1" applyFill="1" applyBorder="1" applyAlignment="1" applyProtection="1">
      <alignment horizontal="left" vertical="center" indent="1"/>
      <protection locked="0"/>
    </xf>
    <xf numFmtId="0" fontId="0" fillId="16" borderId="61" xfId="0" applyFont="1" applyFill="1" applyBorder="1" applyAlignment="1">
      <alignment horizontal="left" vertical="center" wrapText="1" indent="1"/>
    </xf>
    <xf numFmtId="0" fontId="0" fillId="16" borderId="1" xfId="0" applyFont="1" applyFill="1" applyBorder="1" applyAlignment="1">
      <alignment horizontal="left" vertical="center" wrapText="1" indent="1"/>
    </xf>
    <xf numFmtId="0" fontId="0" fillId="16" borderId="62" xfId="0" applyFont="1" applyFill="1" applyBorder="1" applyAlignment="1">
      <alignment horizontal="left" vertical="center" wrapText="1" indent="1"/>
    </xf>
    <xf numFmtId="0" fontId="0" fillId="10" borderId="1" xfId="0" applyFont="1" applyFill="1" applyBorder="1" applyAlignment="1">
      <alignment horizontal="left" vertical="center" wrapText="1" indent="1"/>
    </xf>
    <xf numFmtId="0" fontId="0" fillId="10" borderId="62" xfId="0" applyFont="1" applyFill="1" applyBorder="1" applyAlignment="1">
      <alignment horizontal="left" vertical="center" wrapText="1" indent="1"/>
    </xf>
    <xf numFmtId="14" fontId="0" fillId="10" borderId="1" xfId="0" applyNumberFormat="1" applyFont="1" applyFill="1" applyBorder="1" applyAlignment="1">
      <alignment horizontal="left" vertical="center" wrapText="1" indent="1"/>
    </xf>
    <xf numFmtId="0" fontId="0" fillId="16" borderId="64" xfId="0" applyFont="1" applyFill="1" applyBorder="1" applyAlignment="1" applyProtection="1">
      <alignment horizontal="left" vertical="center" wrapText="1" indent="1"/>
      <protection locked="0"/>
    </xf>
    <xf numFmtId="0" fontId="0" fillId="16" borderId="61" xfId="0" applyFont="1" applyFill="1" applyBorder="1" applyAlignment="1" applyProtection="1">
      <alignment horizontal="left" vertical="center" wrapText="1" indent="1"/>
      <protection locked="0"/>
    </xf>
    <xf numFmtId="0" fontId="0" fillId="16" borderId="61" xfId="0" applyFont="1" applyFill="1" applyBorder="1" applyAlignment="1" applyProtection="1">
      <alignment horizontal="left" vertical="center" wrapText="1" indent="1"/>
      <protection locked="0"/>
    </xf>
    <xf numFmtId="0" fontId="0" fillId="10" borderId="61" xfId="0" applyFont="1" applyFill="1" applyBorder="1" applyAlignment="1" applyProtection="1">
      <alignment horizontal="left" vertical="center" wrapText="1" indent="1"/>
      <protection locked="0"/>
    </xf>
    <xf numFmtId="0" fontId="0" fillId="16" borderId="18" xfId="0" applyFont="1" applyFill="1" applyBorder="1" applyAlignment="1" applyProtection="1">
      <alignment horizontal="left" vertical="center" wrapText="1" indent="1"/>
      <protection locked="0"/>
    </xf>
    <xf numFmtId="0" fontId="0" fillId="16" borderId="1" xfId="0" applyFont="1" applyFill="1" applyBorder="1" applyAlignment="1" applyProtection="1">
      <alignment horizontal="left" vertical="center" wrapText="1" indent="1"/>
      <protection locked="0"/>
    </xf>
    <xf numFmtId="0" fontId="0" fillId="16" borderId="1" xfId="0" applyFont="1" applyFill="1" applyBorder="1" applyAlignment="1" applyProtection="1">
      <alignment horizontal="left" vertical="center" wrapText="1" indent="1"/>
      <protection locked="0"/>
    </xf>
    <xf numFmtId="0" fontId="0" fillId="10" borderId="1" xfId="0" applyFont="1" applyFill="1" applyBorder="1" applyAlignment="1" applyProtection="1">
      <alignment horizontal="left" vertical="center" wrapText="1" indent="1"/>
      <protection locked="0"/>
    </xf>
    <xf numFmtId="0" fontId="0" fillId="16" borderId="60" xfId="0" applyFont="1" applyFill="1" applyBorder="1" applyAlignment="1" applyProtection="1">
      <alignment horizontal="left" vertical="center" wrapText="1" indent="1"/>
      <protection locked="0"/>
    </xf>
    <xf numFmtId="0" fontId="0" fillId="16" borderId="62" xfId="0" applyFont="1" applyFill="1" applyBorder="1" applyAlignment="1" applyProtection="1">
      <alignment horizontal="left" vertical="center" wrapText="1" indent="1"/>
      <protection locked="0"/>
    </xf>
    <xf numFmtId="0" fontId="0" fillId="10" borderId="62" xfId="0" applyFont="1" applyFill="1" applyBorder="1" applyAlignment="1" applyProtection="1">
      <alignment horizontal="left" vertical="center" wrapText="1" indent="1"/>
      <protection locked="0"/>
    </xf>
  </cellXfs>
  <cellStyles count="24">
    <cellStyle name="Currency" xfId="18" builtinId="4"/>
    <cellStyle name="Followed Hyperlink" xfId="16" builtinId="9" hidden="1"/>
    <cellStyle name="Followed Hyperlink" xfId="4" builtinId="9" hidden="1"/>
    <cellStyle name="Followed Hyperlink" xfId="6" builtinId="9" hidden="1"/>
    <cellStyle name="Followed Hyperlink" xfId="14" builtinId="9" hidden="1"/>
    <cellStyle name="Followed Hyperlink" xfId="2" builtinId="9" hidden="1"/>
    <cellStyle name="Followed Hyperlink" xfId="12" builtinId="9" hidden="1"/>
    <cellStyle name="Followed Hyperlink" xfId="10" builtinId="9" hidden="1"/>
    <cellStyle name="Followed Hyperlink" xfId="15" builtinId="9" hidden="1"/>
    <cellStyle name="Followed Hyperlink" xfId="8" builtinId="9" hidden="1"/>
    <cellStyle name="Hyperlink" xfId="1" builtinId="8" hidden="1"/>
    <cellStyle name="Hyperlink" xfId="9" builtinId="8" hidden="1"/>
    <cellStyle name="Hyperlink" xfId="11" builtinId="8" hidden="1"/>
    <cellStyle name="Hyperlink" xfId="3" builtinId="8" hidden="1"/>
    <cellStyle name="Hyperlink" xfId="5" builtinId="8" hidden="1"/>
    <cellStyle name="Hyperlink" xfId="7" builtinId="8" hidden="1"/>
    <cellStyle name="Hyperlink" xfId="13" builtinId="8" hidden="1"/>
    <cellStyle name="Hyperlink" xfId="20" builtinId="8"/>
    <cellStyle name="Hyperlink 2" xfId="22" xr:uid="{65FEED3B-0477-4FFA-8453-6005A23158F5}"/>
    <cellStyle name="Normal" xfId="0" builtinId="0"/>
    <cellStyle name="Normal 2" xfId="17" xr:uid="{00000000-0005-0000-0000-000000000000}"/>
    <cellStyle name="Normal 3" xfId="21" xr:uid="{C58BC6D3-160C-424B-B086-E32C98C99BDD}"/>
    <cellStyle name="Normal 3 2" xfId="23" xr:uid="{340D9F8E-7F11-402C-ABA4-7DCA5AF200D0}"/>
    <cellStyle name="Percent" xfId="19" builtinId="5"/>
  </cellStyles>
  <dxfs count="43">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tint="-4.9989318521683403E-2"/>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tint="-4.9989318521683403E-2"/>
      </font>
    </dxf>
    <dxf>
      <font>
        <color theme="0"/>
      </font>
    </dxf>
  </dxfs>
  <tableStyles count="0" defaultTableStyle="TableStyleMedium9" defaultPivotStyle="PivotStyleMedium4"/>
  <colors>
    <mruColors>
      <color rgb="FFF6C2BC"/>
      <color rgb="FFC9C9C9"/>
      <color rgb="FFD9D9D9"/>
      <color rgb="FF222B35"/>
      <color rgb="FFA50021"/>
      <color rgb="FFADBACB"/>
      <color rgb="FFFFFFFF"/>
      <color rgb="FFD6DCE4"/>
      <color rgb="FF8A9CB4"/>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548B6-1D75-4FE7-BBDE-9ADC50C887D5}">
  <dimension ref="A1"/>
  <sheetViews>
    <sheetView workbookViewId="0">
      <selection activeCell="D28" sqref="D28"/>
    </sheetView>
  </sheetViews>
  <sheetFormatPr defaultRowHeight="15.75"/>
  <sheetData/>
  <sheetProtection algorithmName="SHA-512" hashValue="BH8VQGjhoUmybuMRr44+V7UlFVaxCdvoZ8qESrTyKOGSbl8MNtPjzuLKbSw4h3ogQJ34ZIRdPTJYJaaMAigbRg==" saltValue="a4us3Jin84gYMTwYaSD+D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9328-67D4-4CD0-BFE9-43BD8ABF52E4}">
  <sheetPr>
    <tabColor rgb="FFF6C2BC"/>
    <pageSetUpPr fitToPage="1"/>
  </sheetPr>
  <dimension ref="A1:R150"/>
  <sheetViews>
    <sheetView showGridLines="0" tabSelected="1" topLeftCell="B1" zoomScale="70" zoomScaleNormal="70" zoomScaleSheetLayoutView="100" zoomScalePageLayoutView="75" workbookViewId="0">
      <selection activeCell="C2" sqref="C2:E2"/>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2" width="15.875" customWidth="1"/>
    <col min="13" max="13" width="63.375" customWidth="1"/>
    <col min="14" max="14" width="51.5" style="3" customWidth="1"/>
    <col min="18" max="18" width="25" hidden="1" customWidth="1"/>
  </cols>
  <sheetData>
    <row r="1" spans="1:14" ht="65.25" customHeight="1" thickBot="1">
      <c r="B1" s="94" t="s">
        <v>234</v>
      </c>
      <c r="C1" s="94"/>
      <c r="D1" s="326" t="s">
        <v>217</v>
      </c>
      <c r="E1" s="326"/>
      <c r="F1" s="326"/>
      <c r="G1" s="326"/>
      <c r="H1" s="326"/>
      <c r="I1" s="326"/>
      <c r="J1" s="326"/>
      <c r="K1" s="326"/>
    </row>
    <row r="2" spans="1:14" ht="20.100000000000001" customHeight="1" thickTop="1">
      <c r="A2" s="178" t="s">
        <v>175</v>
      </c>
      <c r="B2" s="28" t="s">
        <v>0</v>
      </c>
      <c r="C2" s="211"/>
      <c r="D2" s="212"/>
      <c r="E2" s="213"/>
      <c r="F2" s="18"/>
      <c r="G2" s="214" t="s">
        <v>19</v>
      </c>
      <c r="H2" s="215"/>
      <c r="I2" s="215"/>
      <c r="J2" s="215"/>
      <c r="K2" s="216"/>
    </row>
    <row r="3" spans="1:14" ht="20.100000000000001" customHeight="1">
      <c r="B3" s="217" t="s">
        <v>2</v>
      </c>
      <c r="C3" s="219"/>
      <c r="D3" s="220"/>
      <c r="E3" s="221"/>
      <c r="F3" s="19"/>
      <c r="G3" s="225" t="s">
        <v>3</v>
      </c>
      <c r="H3" s="226"/>
      <c r="I3" s="226"/>
      <c r="J3" s="227"/>
      <c r="K3" s="228"/>
    </row>
    <row r="4" spans="1:14" ht="20.100000000000001" customHeight="1">
      <c r="B4" s="218"/>
      <c r="C4" s="222"/>
      <c r="D4" s="223"/>
      <c r="E4" s="224"/>
      <c r="F4" s="19"/>
      <c r="G4" s="225" t="s">
        <v>4</v>
      </c>
      <c r="H4" s="226"/>
      <c r="I4" s="226"/>
      <c r="J4" s="227"/>
      <c r="K4" s="228"/>
    </row>
    <row r="5" spans="1:14" ht="20.100000000000001" customHeight="1" thickBot="1">
      <c r="B5" s="29" t="s">
        <v>127</v>
      </c>
      <c r="C5" s="231"/>
      <c r="D5" s="232"/>
      <c r="E5" s="233"/>
      <c r="F5" s="18"/>
      <c r="G5" s="236" t="s">
        <v>21</v>
      </c>
      <c r="H5" s="237"/>
      <c r="I5" s="237"/>
      <c r="J5" s="234"/>
      <c r="K5" s="235"/>
    </row>
    <row r="6" spans="1:14" ht="8.1" customHeight="1" thickTop="1">
      <c r="B6" s="89"/>
      <c r="C6" s="89"/>
      <c r="D6" s="89"/>
      <c r="E6" s="89"/>
      <c r="F6" s="89"/>
      <c r="G6" s="89"/>
      <c r="H6" s="89"/>
      <c r="I6" s="89"/>
      <c r="J6" s="89"/>
      <c r="K6" s="89"/>
    </row>
    <row r="7" spans="1:14" ht="24.95" customHeight="1">
      <c r="B7" s="267" t="s">
        <v>5</v>
      </c>
      <c r="C7" s="268"/>
      <c r="D7" s="268"/>
      <c r="E7" s="268"/>
      <c r="F7" s="268"/>
      <c r="G7" s="268"/>
      <c r="H7" s="268"/>
      <c r="I7" s="268"/>
      <c r="J7" s="268"/>
      <c r="K7" s="268"/>
    </row>
    <row r="8" spans="1:14" ht="24.95" customHeight="1">
      <c r="B8" s="20" t="s">
        <v>6</v>
      </c>
      <c r="C8" s="338" t="s">
        <v>22</v>
      </c>
      <c r="D8" s="338" t="s">
        <v>23</v>
      </c>
      <c r="E8" s="229" t="s">
        <v>24</v>
      </c>
      <c r="F8" s="340"/>
      <c r="G8" s="229" t="s">
        <v>198</v>
      </c>
      <c r="H8" s="229" t="s">
        <v>199</v>
      </c>
      <c r="I8" s="229" t="s">
        <v>200</v>
      </c>
      <c r="J8" s="229" t="s">
        <v>197</v>
      </c>
      <c r="K8" s="229" t="s">
        <v>169</v>
      </c>
    </row>
    <row r="9" spans="1:14" ht="24.95" customHeight="1">
      <c r="B9" s="21" t="s">
        <v>7</v>
      </c>
      <c r="C9" s="339"/>
      <c r="D9" s="339"/>
      <c r="E9" s="230"/>
      <c r="F9" s="341"/>
      <c r="G9" s="230"/>
      <c r="H9" s="230"/>
      <c r="I9" s="230"/>
      <c r="J9" s="230"/>
      <c r="K9" s="337"/>
    </row>
    <row r="10" spans="1:14" ht="30" customHeight="1">
      <c r="B10" s="30" t="s">
        <v>8</v>
      </c>
      <c r="C10" s="31">
        <f>K36</f>
        <v>0</v>
      </c>
      <c r="D10" s="32">
        <f>L36</f>
        <v>0</v>
      </c>
      <c r="E10" s="269"/>
      <c r="F10" s="270"/>
      <c r="G10" s="187">
        <v>0</v>
      </c>
      <c r="H10" s="187">
        <v>0</v>
      </c>
      <c r="I10" s="187">
        <v>0</v>
      </c>
      <c r="J10" s="187">
        <v>0</v>
      </c>
      <c r="K10" s="31">
        <f>ROUND((G10+H10+I10+J10),0)</f>
        <v>0</v>
      </c>
      <c r="L10" s="1"/>
      <c r="N10" s="119" t="str">
        <f>IF(K10=C10,"Good","Projections don't match proposed budget")</f>
        <v>Good</v>
      </c>
    </row>
    <row r="11" spans="1:14" ht="33" customHeight="1">
      <c r="B11" s="30" t="s">
        <v>9</v>
      </c>
      <c r="C11" s="31">
        <f>K49</f>
        <v>0</v>
      </c>
      <c r="D11" s="32">
        <f>L49</f>
        <v>0</v>
      </c>
      <c r="E11" s="269"/>
      <c r="F11" s="270"/>
      <c r="G11" s="187">
        <v>0</v>
      </c>
      <c r="H11" s="187">
        <v>0</v>
      </c>
      <c r="I11" s="187">
        <v>0</v>
      </c>
      <c r="J11" s="187">
        <v>0</v>
      </c>
      <c r="K11" s="31">
        <f t="shared" ref="K11:K16" si="0">ROUND((G11+H11+I11+J11),0)</f>
        <v>0</v>
      </c>
      <c r="L11" s="1"/>
      <c r="N11" s="119" t="str">
        <f t="shared" ref="N11:N16" si="1">IF(K11=C11,"Good","Projections don't match proposed budget")</f>
        <v>Good</v>
      </c>
    </row>
    <row r="12" spans="1:14" ht="30" customHeight="1">
      <c r="B12" s="30" t="s">
        <v>10</v>
      </c>
      <c r="C12" s="31">
        <f>K82</f>
        <v>0</v>
      </c>
      <c r="D12" s="32">
        <f>L82</f>
        <v>0</v>
      </c>
      <c r="E12" s="269"/>
      <c r="F12" s="270"/>
      <c r="G12" s="187">
        <v>0</v>
      </c>
      <c r="H12" s="187">
        <v>0</v>
      </c>
      <c r="I12" s="187">
        <v>0</v>
      </c>
      <c r="J12" s="187">
        <v>0</v>
      </c>
      <c r="K12" s="31">
        <f t="shared" si="0"/>
        <v>0</v>
      </c>
      <c r="L12" s="1"/>
      <c r="N12" s="119" t="str">
        <f t="shared" si="1"/>
        <v>Good</v>
      </c>
    </row>
    <row r="13" spans="1:14" ht="30" customHeight="1">
      <c r="B13" s="30" t="s">
        <v>11</v>
      </c>
      <c r="C13" s="31">
        <f>K93</f>
        <v>0</v>
      </c>
      <c r="D13" s="32">
        <f>L93</f>
        <v>0</v>
      </c>
      <c r="E13" s="269"/>
      <c r="F13" s="270"/>
      <c r="G13" s="187">
        <v>0</v>
      </c>
      <c r="H13" s="187">
        <v>0</v>
      </c>
      <c r="I13" s="187">
        <v>0</v>
      </c>
      <c r="J13" s="187">
        <v>0</v>
      </c>
      <c r="K13" s="31">
        <f t="shared" si="0"/>
        <v>0</v>
      </c>
      <c r="L13" s="1"/>
      <c r="N13" s="119" t="str">
        <f t="shared" si="1"/>
        <v>Good</v>
      </c>
    </row>
    <row r="14" spans="1:14" ht="30" customHeight="1">
      <c r="B14" s="30" t="s">
        <v>12</v>
      </c>
      <c r="C14" s="31">
        <f>K108</f>
        <v>0</v>
      </c>
      <c r="D14" s="32">
        <f>L108</f>
        <v>0</v>
      </c>
      <c r="E14" s="269"/>
      <c r="F14" s="270"/>
      <c r="G14" s="187">
        <v>0</v>
      </c>
      <c r="H14" s="187">
        <v>0</v>
      </c>
      <c r="I14" s="187">
        <v>0</v>
      </c>
      <c r="J14" s="187">
        <v>0</v>
      </c>
      <c r="K14" s="31">
        <f t="shared" si="0"/>
        <v>0</v>
      </c>
      <c r="L14" s="1"/>
      <c r="N14" s="119" t="str">
        <f t="shared" si="1"/>
        <v>Good</v>
      </c>
    </row>
    <row r="15" spans="1:14" ht="30" customHeight="1">
      <c r="B15" s="30" t="s">
        <v>13</v>
      </c>
      <c r="C15" s="31">
        <f>K121</f>
        <v>0</v>
      </c>
      <c r="D15" s="32">
        <f>L121</f>
        <v>0</v>
      </c>
      <c r="E15" s="269"/>
      <c r="F15" s="270"/>
      <c r="G15" s="187">
        <v>0</v>
      </c>
      <c r="H15" s="187">
        <v>0</v>
      </c>
      <c r="I15" s="187">
        <v>0</v>
      </c>
      <c r="J15" s="187">
        <v>0</v>
      </c>
      <c r="K15" s="31">
        <f t="shared" si="0"/>
        <v>0</v>
      </c>
      <c r="L15" s="1"/>
      <c r="N15" s="119" t="str">
        <f t="shared" si="1"/>
        <v>Good</v>
      </c>
    </row>
    <row r="16" spans="1:14" ht="30" customHeight="1">
      <c r="B16" s="30" t="s">
        <v>14</v>
      </c>
      <c r="C16" s="31">
        <f>K139</f>
        <v>0</v>
      </c>
      <c r="D16" s="32">
        <f>L139</f>
        <v>0</v>
      </c>
      <c r="E16" s="269"/>
      <c r="F16" s="270"/>
      <c r="G16" s="187">
        <v>0</v>
      </c>
      <c r="H16" s="187">
        <v>0</v>
      </c>
      <c r="I16" s="187">
        <v>0</v>
      </c>
      <c r="J16" s="187">
        <v>0</v>
      </c>
      <c r="K16" s="31">
        <f t="shared" si="0"/>
        <v>0</v>
      </c>
      <c r="L16" s="1"/>
      <c r="N16" s="119" t="str">
        <f t="shared" si="1"/>
        <v>Good</v>
      </c>
    </row>
    <row r="17" spans="2:18" ht="21.95" customHeight="1">
      <c r="B17" s="22" t="s">
        <v>15</v>
      </c>
      <c r="C17" s="33">
        <f>SUM(C10:C16)</f>
        <v>0</v>
      </c>
      <c r="D17" s="34">
        <f>SUM(D10:D16)</f>
        <v>0</v>
      </c>
      <c r="E17" s="35"/>
      <c r="F17" s="36"/>
      <c r="G17" s="33">
        <f>SUM(G10:G16)</f>
        <v>0</v>
      </c>
      <c r="H17" s="33">
        <f>SUM(H10:H16)</f>
        <v>0</v>
      </c>
      <c r="I17" s="33">
        <f>SUM(I10:I16)</f>
        <v>0</v>
      </c>
      <c r="J17" s="33">
        <f>SUM(J10:J16)</f>
        <v>0</v>
      </c>
      <c r="K17" s="33">
        <f>SUM(K10:K16)</f>
        <v>0</v>
      </c>
    </row>
    <row r="18" spans="2:18" ht="30" customHeight="1">
      <c r="B18" s="37" t="s">
        <v>16</v>
      </c>
      <c r="C18" s="31">
        <f>K145</f>
        <v>0</v>
      </c>
      <c r="D18" s="32">
        <f>L144</f>
        <v>0</v>
      </c>
      <c r="E18" s="269"/>
      <c r="F18" s="270"/>
      <c r="G18" s="187">
        <v>0</v>
      </c>
      <c r="H18" s="187">
        <v>0</v>
      </c>
      <c r="I18" s="187">
        <v>0</v>
      </c>
      <c r="J18" s="187">
        <v>0</v>
      </c>
      <c r="K18" s="31">
        <f>G18+H18+I18+J18</f>
        <v>0</v>
      </c>
      <c r="L18" s="1"/>
      <c r="N18" s="1" t="str">
        <f t="shared" ref="N18" si="2">IF(K18=C18,"Good","Check Figures")</f>
        <v>Good</v>
      </c>
    </row>
    <row r="19" spans="2:18" ht="21.95" customHeight="1">
      <c r="B19" s="23" t="s">
        <v>17</v>
      </c>
      <c r="C19" s="40">
        <f>SUM(C18:C18)</f>
        <v>0</v>
      </c>
      <c r="D19" s="40">
        <f>SUM(D18:D18)</f>
        <v>0</v>
      </c>
      <c r="E19" s="41"/>
      <c r="F19" s="41"/>
      <c r="G19" s="41"/>
      <c r="H19" s="41"/>
      <c r="I19" s="41"/>
      <c r="J19" s="41"/>
      <c r="K19" s="42"/>
    </row>
    <row r="20" spans="2:18" ht="8.1" customHeight="1">
      <c r="B20" s="89"/>
      <c r="C20" s="90"/>
      <c r="D20" s="90"/>
      <c r="E20" s="91"/>
      <c r="F20" s="91"/>
      <c r="G20" s="91"/>
      <c r="H20" s="91"/>
      <c r="I20" s="91"/>
      <c r="J20" s="91"/>
      <c r="K20" s="90"/>
    </row>
    <row r="21" spans="2:18" ht="21.95" customHeight="1">
      <c r="B21" s="23" t="s">
        <v>18</v>
      </c>
      <c r="C21" s="40">
        <f>C17+C19</f>
        <v>0</v>
      </c>
      <c r="D21" s="43">
        <f>D17+D19</f>
        <v>0</v>
      </c>
      <c r="E21" s="44"/>
      <c r="F21" s="45"/>
      <c r="G21" s="45"/>
      <c r="H21" s="45"/>
      <c r="I21" s="45"/>
      <c r="J21" s="45"/>
      <c r="K21" s="42"/>
    </row>
    <row r="22" spans="2:18" ht="21.95" customHeight="1">
      <c r="B22" s="85"/>
      <c r="C22" s="86"/>
      <c r="D22" s="86"/>
      <c r="E22" s="87"/>
      <c r="F22" s="88"/>
      <c r="G22" s="87"/>
      <c r="H22" s="87"/>
      <c r="I22" s="87"/>
      <c r="J22" s="87"/>
      <c r="K22" s="87"/>
    </row>
    <row r="23" spans="2:18" ht="24.95" customHeight="1">
      <c r="B23" s="330" t="s">
        <v>25</v>
      </c>
      <c r="C23" s="331"/>
      <c r="D23" s="331"/>
      <c r="E23" s="331"/>
      <c r="F23" s="331"/>
      <c r="G23" s="331"/>
      <c r="H23" s="331"/>
      <c r="I23" s="331"/>
      <c r="J23" s="331"/>
      <c r="K23" s="331"/>
      <c r="L23" s="331"/>
      <c r="M23" s="331"/>
    </row>
    <row r="24" spans="2:18" ht="24.95" hidden="1" customHeight="1">
      <c r="B24" s="332" t="s">
        <v>6</v>
      </c>
      <c r="C24" s="333"/>
      <c r="D24" s="333"/>
      <c r="E24" s="333"/>
      <c r="F24" s="333"/>
      <c r="G24" s="333"/>
      <c r="H24" s="333"/>
      <c r="I24" s="333"/>
      <c r="J24" s="333"/>
      <c r="K24" s="333"/>
      <c r="L24" s="333"/>
      <c r="M24" s="333"/>
      <c r="N24" s="334"/>
      <c r="R24" s="184" t="s">
        <v>26</v>
      </c>
    </row>
    <row r="25" spans="2:18" ht="24.95" hidden="1" customHeight="1">
      <c r="B25" s="335" t="s">
        <v>7</v>
      </c>
      <c r="C25" s="336"/>
      <c r="D25" s="336"/>
      <c r="E25" s="336"/>
      <c r="F25" s="336"/>
      <c r="G25" s="336"/>
      <c r="H25" s="336"/>
      <c r="I25" s="336"/>
      <c r="J25" s="336"/>
      <c r="K25" s="336"/>
      <c r="L25" s="336"/>
      <c r="M25" s="336"/>
      <c r="N25" s="334"/>
      <c r="R25" s="184" t="s">
        <v>27</v>
      </c>
    </row>
    <row r="26" spans="2:18" ht="37.5" customHeight="1">
      <c r="B26" s="92" t="s">
        <v>28</v>
      </c>
      <c r="C26" s="250" t="s">
        <v>29</v>
      </c>
      <c r="D26" s="251"/>
      <c r="E26" s="251"/>
      <c r="F26" s="251"/>
      <c r="G26" s="251"/>
      <c r="H26" s="251"/>
      <c r="I26" s="251"/>
      <c r="J26" s="251"/>
      <c r="K26" s="251"/>
      <c r="L26" s="251"/>
      <c r="M26" s="252"/>
      <c r="N26" s="103"/>
      <c r="R26" s="184" t="s">
        <v>30</v>
      </c>
    </row>
    <row r="27" spans="2:18" ht="54" customHeight="1">
      <c r="B27" s="46" t="s">
        <v>137</v>
      </c>
      <c r="C27" s="261" t="s">
        <v>149</v>
      </c>
      <c r="D27" s="262"/>
      <c r="E27" s="263"/>
      <c r="F27" s="47" t="s">
        <v>106</v>
      </c>
      <c r="G27" s="48" t="s">
        <v>141</v>
      </c>
      <c r="H27" s="48" t="s">
        <v>142</v>
      </c>
      <c r="I27" s="48" t="s">
        <v>143</v>
      </c>
      <c r="J27" s="10" t="s">
        <v>31</v>
      </c>
      <c r="K27" s="10" t="s">
        <v>32</v>
      </c>
      <c r="L27" s="49" t="s">
        <v>33</v>
      </c>
      <c r="M27" s="49" t="s">
        <v>34</v>
      </c>
      <c r="N27" s="4"/>
      <c r="R27" s="184" t="s">
        <v>35</v>
      </c>
    </row>
    <row r="28" spans="2:18" ht="33" customHeight="1">
      <c r="B28" s="97"/>
      <c r="C28" s="264"/>
      <c r="D28" s="265"/>
      <c r="E28" s="266"/>
      <c r="F28" s="50"/>
      <c r="G28" s="51"/>
      <c r="H28" s="50"/>
      <c r="I28" s="52">
        <v>1</v>
      </c>
      <c r="J28" s="53">
        <v>0</v>
      </c>
      <c r="K28" s="54">
        <f>ROUND((G28*I28*J28),0)</f>
        <v>0</v>
      </c>
      <c r="L28" s="38">
        <v>0</v>
      </c>
      <c r="M28" s="55"/>
      <c r="N28" s="179" t="str">
        <f t="shared" ref="N28:N35" si="3">IF(AND(J28&lt;5%,J28&gt;0%),"If awarded, expect a discussion about the efficient distribution of your budget and the need for personnel support whose percentage of time is 5% or less.", " ")</f>
        <v xml:space="preserve"> </v>
      </c>
    </row>
    <row r="29" spans="2:18" ht="33" customHeight="1">
      <c r="B29" s="56"/>
      <c r="C29" s="264"/>
      <c r="D29" s="265"/>
      <c r="E29" s="266"/>
      <c r="F29" s="50"/>
      <c r="G29" s="51"/>
      <c r="H29" s="50"/>
      <c r="I29" s="52">
        <v>1</v>
      </c>
      <c r="J29" s="53">
        <v>0</v>
      </c>
      <c r="K29" s="54">
        <f>ROUND((G29*I29*J29),0)</f>
        <v>0</v>
      </c>
      <c r="L29" s="38">
        <v>0</v>
      </c>
      <c r="M29" s="55"/>
      <c r="N29" s="179" t="str">
        <f t="shared" si="3"/>
        <v xml:space="preserve"> </v>
      </c>
    </row>
    <row r="30" spans="2:18" ht="33" customHeight="1">
      <c r="B30" s="56"/>
      <c r="C30" s="264"/>
      <c r="D30" s="265"/>
      <c r="E30" s="266"/>
      <c r="F30" s="50"/>
      <c r="G30" s="51"/>
      <c r="H30" s="50"/>
      <c r="I30" s="52">
        <v>1</v>
      </c>
      <c r="J30" s="53">
        <v>0</v>
      </c>
      <c r="K30" s="54">
        <f>ROUND((G30*I30*J30),0)</f>
        <v>0</v>
      </c>
      <c r="L30" s="38">
        <v>0</v>
      </c>
      <c r="M30" s="55"/>
      <c r="N30" s="179" t="str">
        <f t="shared" si="3"/>
        <v xml:space="preserve"> </v>
      </c>
    </row>
    <row r="31" spans="2:18" ht="33" customHeight="1">
      <c r="B31" s="97"/>
      <c r="C31" s="264"/>
      <c r="D31" s="265"/>
      <c r="E31" s="266"/>
      <c r="F31" s="50"/>
      <c r="G31" s="51"/>
      <c r="H31" s="50"/>
      <c r="I31" s="52">
        <v>1</v>
      </c>
      <c r="J31" s="53">
        <v>0</v>
      </c>
      <c r="K31" s="54">
        <f>ROUND((G31*I31*J31),0)</f>
        <v>0</v>
      </c>
      <c r="L31" s="38">
        <v>0</v>
      </c>
      <c r="M31" s="55"/>
      <c r="N31" s="179" t="str">
        <f t="shared" si="3"/>
        <v xml:space="preserve"> </v>
      </c>
    </row>
    <row r="32" spans="2:18" ht="33" customHeight="1">
      <c r="B32" s="97"/>
      <c r="C32" s="264"/>
      <c r="D32" s="265"/>
      <c r="E32" s="266"/>
      <c r="F32" s="50"/>
      <c r="G32" s="51"/>
      <c r="H32" s="50"/>
      <c r="I32" s="52">
        <v>1</v>
      </c>
      <c r="J32" s="53">
        <v>0</v>
      </c>
      <c r="K32" s="54">
        <f t="shared" ref="K32:K35" si="4">ROUND((G32*I32*J32),0)</f>
        <v>0</v>
      </c>
      <c r="L32" s="38">
        <v>0</v>
      </c>
      <c r="M32" s="55"/>
      <c r="N32" s="179" t="str">
        <f t="shared" si="3"/>
        <v xml:space="preserve"> </v>
      </c>
    </row>
    <row r="33" spans="2:18" ht="33" customHeight="1">
      <c r="B33" s="97"/>
      <c r="C33" s="264"/>
      <c r="D33" s="265"/>
      <c r="E33" s="266"/>
      <c r="F33" s="50"/>
      <c r="G33" s="51"/>
      <c r="H33" s="50"/>
      <c r="I33" s="52">
        <v>1</v>
      </c>
      <c r="J33" s="53">
        <v>0</v>
      </c>
      <c r="K33" s="54">
        <f>ROUND((G33*I33*J33),0)</f>
        <v>0</v>
      </c>
      <c r="L33" s="38">
        <v>0</v>
      </c>
      <c r="M33" s="55"/>
      <c r="N33" s="179" t="str">
        <f>IF(AND(J33&lt;5%,J33&gt;0%),"If awarded, expect a discussion about the efficient distribution of your budget and the need for personnel support whose percentage of time is 5% or less.", " ")</f>
        <v xml:space="preserve"> </v>
      </c>
    </row>
    <row r="34" spans="2:18" ht="33" customHeight="1">
      <c r="B34" s="97"/>
      <c r="C34" s="264"/>
      <c r="D34" s="265"/>
      <c r="E34" s="266"/>
      <c r="F34" s="50"/>
      <c r="G34" s="51"/>
      <c r="H34" s="50"/>
      <c r="I34" s="52">
        <v>1</v>
      </c>
      <c r="J34" s="53">
        <v>0</v>
      </c>
      <c r="K34" s="54">
        <f t="shared" si="4"/>
        <v>0</v>
      </c>
      <c r="L34" s="38">
        <v>0</v>
      </c>
      <c r="M34" s="55"/>
      <c r="N34" s="179" t="str">
        <f t="shared" si="3"/>
        <v xml:space="preserve"> </v>
      </c>
    </row>
    <row r="35" spans="2:18" ht="33" customHeight="1">
      <c r="B35" s="97"/>
      <c r="C35" s="264"/>
      <c r="D35" s="265"/>
      <c r="E35" s="266"/>
      <c r="F35" s="50"/>
      <c r="G35" s="51"/>
      <c r="H35" s="50"/>
      <c r="I35" s="52">
        <v>1</v>
      </c>
      <c r="J35" s="53">
        <v>0</v>
      </c>
      <c r="K35" s="54">
        <f t="shared" si="4"/>
        <v>0</v>
      </c>
      <c r="L35" s="38">
        <v>0</v>
      </c>
      <c r="M35" s="55"/>
      <c r="N35" s="179" t="str">
        <f t="shared" si="3"/>
        <v xml:space="preserve"> </v>
      </c>
    </row>
    <row r="36" spans="2:18" ht="21.95" customHeight="1">
      <c r="B36" s="247" t="s">
        <v>38</v>
      </c>
      <c r="C36" s="342"/>
      <c r="D36" s="342"/>
      <c r="E36" s="342"/>
      <c r="F36" s="342"/>
      <c r="G36" s="342"/>
      <c r="H36" s="342"/>
      <c r="I36" s="342"/>
      <c r="J36" s="343"/>
      <c r="K36" s="16">
        <f>SUM(K28:K35)</f>
        <v>0</v>
      </c>
      <c r="L36" s="16">
        <f>SUM(L28:L35)</f>
        <v>0</v>
      </c>
      <c r="M36" s="16"/>
    </row>
    <row r="37" spans="2:18" ht="37.5" customHeight="1">
      <c r="B37" s="92" t="s">
        <v>39</v>
      </c>
      <c r="C37" s="250" t="s">
        <v>155</v>
      </c>
      <c r="D37" s="251"/>
      <c r="E37" s="251"/>
      <c r="F37" s="251"/>
      <c r="G37" s="251"/>
      <c r="H37" s="251"/>
      <c r="I37" s="251"/>
      <c r="J37" s="251"/>
      <c r="K37" s="251"/>
      <c r="L37" s="251"/>
      <c r="M37" s="252"/>
    </row>
    <row r="38" spans="2:18" ht="32.1" customHeight="1">
      <c r="B38" s="96" t="s">
        <v>168</v>
      </c>
      <c r="C38" s="318" t="s">
        <v>40</v>
      </c>
      <c r="D38" s="319"/>
      <c r="E38" s="319"/>
      <c r="F38" s="319"/>
      <c r="G38" s="319"/>
      <c r="H38" s="320"/>
      <c r="I38" s="98" t="s">
        <v>41</v>
      </c>
      <c r="J38" s="48" t="s">
        <v>94</v>
      </c>
      <c r="K38" s="10" t="s">
        <v>32</v>
      </c>
      <c r="L38" s="49" t="s">
        <v>33</v>
      </c>
      <c r="M38" s="49" t="s">
        <v>34</v>
      </c>
    </row>
    <row r="39" spans="2:18" ht="21.95" customHeight="1">
      <c r="B39" s="11">
        <f>B28</f>
        <v>0</v>
      </c>
      <c r="C39" s="321"/>
      <c r="D39" s="322"/>
      <c r="E39" s="322"/>
      <c r="F39" s="322"/>
      <c r="G39" s="322"/>
      <c r="H39" s="323"/>
      <c r="I39" s="58">
        <f>K28</f>
        <v>0</v>
      </c>
      <c r="J39" s="59">
        <v>0</v>
      </c>
      <c r="K39" s="14">
        <f>ROUND((I39*J39),0)</f>
        <v>0</v>
      </c>
      <c r="L39" s="38">
        <v>0</v>
      </c>
      <c r="M39" s="55"/>
    </row>
    <row r="40" spans="2:18" ht="21.95" customHeight="1">
      <c r="B40" s="11">
        <f>B29</f>
        <v>0</v>
      </c>
      <c r="C40" s="321"/>
      <c r="D40" s="322"/>
      <c r="E40" s="322"/>
      <c r="F40" s="322"/>
      <c r="G40" s="322"/>
      <c r="H40" s="323"/>
      <c r="I40" s="58">
        <f>K29</f>
        <v>0</v>
      </c>
      <c r="J40" s="59">
        <v>0</v>
      </c>
      <c r="K40" s="14">
        <f t="shared" ref="K40:K46" si="5">ROUND((I40*J40),0)</f>
        <v>0</v>
      </c>
      <c r="L40" s="38">
        <v>0</v>
      </c>
      <c r="M40" s="55"/>
      <c r="R40" s="184" t="s">
        <v>161</v>
      </c>
    </row>
    <row r="41" spans="2:18" ht="21.95" customHeight="1">
      <c r="B41" s="11">
        <f>B30</f>
        <v>0</v>
      </c>
      <c r="C41" s="321"/>
      <c r="D41" s="322"/>
      <c r="E41" s="322"/>
      <c r="F41" s="322"/>
      <c r="G41" s="322"/>
      <c r="H41" s="323"/>
      <c r="I41" s="58">
        <f>K30</f>
        <v>0</v>
      </c>
      <c r="J41" s="59">
        <v>0</v>
      </c>
      <c r="K41" s="14">
        <f t="shared" si="5"/>
        <v>0</v>
      </c>
      <c r="L41" s="38">
        <v>0</v>
      </c>
      <c r="M41" s="55"/>
      <c r="R41" s="184" t="s">
        <v>162</v>
      </c>
    </row>
    <row r="42" spans="2:18" ht="21.95" customHeight="1">
      <c r="B42" s="11">
        <f>B31</f>
        <v>0</v>
      </c>
      <c r="C42" s="321"/>
      <c r="D42" s="322"/>
      <c r="E42" s="322"/>
      <c r="F42" s="322"/>
      <c r="G42" s="322"/>
      <c r="H42" s="323"/>
      <c r="I42" s="58">
        <f>K31</f>
        <v>0</v>
      </c>
      <c r="J42" s="59">
        <v>0</v>
      </c>
      <c r="K42" s="14">
        <f t="shared" si="5"/>
        <v>0</v>
      </c>
      <c r="L42" s="38">
        <v>0</v>
      </c>
      <c r="M42" s="55"/>
    </row>
    <row r="43" spans="2:18" ht="21.95" customHeight="1">
      <c r="B43" s="120">
        <f t="shared" ref="B43:B46" si="6">B32</f>
        <v>0</v>
      </c>
      <c r="C43" s="321"/>
      <c r="D43" s="322"/>
      <c r="E43" s="322"/>
      <c r="F43" s="322"/>
      <c r="G43" s="322"/>
      <c r="H43" s="323"/>
      <c r="I43" s="58">
        <f t="shared" ref="I43:I46" si="7">K32</f>
        <v>0</v>
      </c>
      <c r="J43" s="59">
        <v>0</v>
      </c>
      <c r="K43" s="14">
        <f t="shared" si="5"/>
        <v>0</v>
      </c>
      <c r="L43" s="38">
        <v>0</v>
      </c>
      <c r="M43" s="55"/>
    </row>
    <row r="44" spans="2:18" ht="21.95" customHeight="1">
      <c r="B44" s="120">
        <f t="shared" si="6"/>
        <v>0</v>
      </c>
      <c r="C44" s="321"/>
      <c r="D44" s="322"/>
      <c r="E44" s="322"/>
      <c r="F44" s="322"/>
      <c r="G44" s="322"/>
      <c r="H44" s="323"/>
      <c r="I44" s="58">
        <f t="shared" si="7"/>
        <v>0</v>
      </c>
      <c r="J44" s="59">
        <v>0</v>
      </c>
      <c r="K44" s="14">
        <f t="shared" si="5"/>
        <v>0</v>
      </c>
      <c r="L44" s="38">
        <v>0</v>
      </c>
      <c r="M44" s="55"/>
    </row>
    <row r="45" spans="2:18" ht="21.95" customHeight="1">
      <c r="B45" s="120">
        <f t="shared" si="6"/>
        <v>0</v>
      </c>
      <c r="C45" s="321"/>
      <c r="D45" s="322"/>
      <c r="E45" s="322"/>
      <c r="F45" s="322"/>
      <c r="G45" s="322"/>
      <c r="H45" s="323"/>
      <c r="I45" s="58">
        <f t="shared" si="7"/>
        <v>0</v>
      </c>
      <c r="J45" s="59">
        <v>0</v>
      </c>
      <c r="K45" s="14">
        <f t="shared" si="5"/>
        <v>0</v>
      </c>
      <c r="L45" s="38">
        <v>0</v>
      </c>
      <c r="M45" s="55"/>
    </row>
    <row r="46" spans="2:18" ht="21.95" customHeight="1">
      <c r="B46" s="120">
        <f t="shared" si="6"/>
        <v>0</v>
      </c>
      <c r="C46" s="321"/>
      <c r="D46" s="322"/>
      <c r="E46" s="322"/>
      <c r="F46" s="322"/>
      <c r="G46" s="322"/>
      <c r="H46" s="323"/>
      <c r="I46" s="58">
        <f t="shared" si="7"/>
        <v>0</v>
      </c>
      <c r="J46" s="59">
        <v>0</v>
      </c>
      <c r="K46" s="14">
        <f t="shared" si="5"/>
        <v>0</v>
      </c>
      <c r="L46" s="38">
        <v>0</v>
      </c>
      <c r="M46" s="55"/>
    </row>
    <row r="47" spans="2:18" ht="21.95" customHeight="1">
      <c r="B47" s="310" t="s">
        <v>138</v>
      </c>
      <c r="C47" s="311"/>
      <c r="D47" s="311"/>
      <c r="E47" s="311"/>
      <c r="F47" s="311"/>
      <c r="G47" s="311"/>
      <c r="H47" s="312"/>
      <c r="I47" s="313" t="s">
        <v>44</v>
      </c>
      <c r="J47" s="314"/>
      <c r="K47" s="314"/>
      <c r="L47" s="314"/>
      <c r="M47" s="315"/>
      <c r="N47" s="103"/>
    </row>
    <row r="48" spans="2:18" ht="60.75" customHeight="1">
      <c r="B48" s="327"/>
      <c r="C48" s="328"/>
      <c r="D48" s="328"/>
      <c r="E48" s="328"/>
      <c r="F48" s="328"/>
      <c r="G48" s="328"/>
      <c r="H48" s="329"/>
      <c r="I48" s="316" t="s">
        <v>162</v>
      </c>
      <c r="J48" s="317"/>
      <c r="K48" s="317"/>
      <c r="L48" s="317"/>
      <c r="M48" s="317"/>
    </row>
    <row r="49" spans="2:18" ht="21.95" customHeight="1">
      <c r="B49" s="247" t="s">
        <v>46</v>
      </c>
      <c r="C49" s="248"/>
      <c r="D49" s="248"/>
      <c r="E49" s="248"/>
      <c r="F49" s="248"/>
      <c r="G49" s="248"/>
      <c r="H49" s="248"/>
      <c r="I49" s="248"/>
      <c r="J49" s="249"/>
      <c r="K49" s="16">
        <f>SUM(K39:K46)</f>
        <v>0</v>
      </c>
      <c r="L49" s="16">
        <f>SUM(L39:L46)</f>
        <v>0</v>
      </c>
      <c r="M49" s="16"/>
    </row>
    <row r="50" spans="2:18" ht="37.5" customHeight="1">
      <c r="B50" s="93" t="s">
        <v>47</v>
      </c>
      <c r="C50" s="324" t="s">
        <v>184</v>
      </c>
      <c r="D50" s="325"/>
      <c r="E50" s="325"/>
      <c r="F50" s="325"/>
      <c r="G50" s="325"/>
      <c r="H50" s="325"/>
      <c r="I50" s="325"/>
      <c r="J50" s="325"/>
      <c r="K50" s="325"/>
      <c r="L50" s="325"/>
      <c r="M50" s="325"/>
      <c r="N50" s="103"/>
    </row>
    <row r="51" spans="2:18" ht="32.1" customHeight="1" thickBot="1">
      <c r="B51" s="60" t="s">
        <v>146</v>
      </c>
      <c r="C51" s="60" t="s">
        <v>144</v>
      </c>
      <c r="D51" s="60" t="s">
        <v>104</v>
      </c>
      <c r="E51" s="61" t="s">
        <v>48</v>
      </c>
      <c r="F51" s="62" t="s">
        <v>49</v>
      </c>
      <c r="G51" s="60" t="s">
        <v>145</v>
      </c>
      <c r="H51" s="62" t="s">
        <v>51</v>
      </c>
      <c r="I51" s="62" t="s">
        <v>52</v>
      </c>
      <c r="J51" s="63" t="s">
        <v>53</v>
      </c>
      <c r="K51" s="62" t="s">
        <v>32</v>
      </c>
      <c r="L51" s="64" t="s">
        <v>33</v>
      </c>
      <c r="M51" s="49" t="s">
        <v>34</v>
      </c>
      <c r="N51" s="4"/>
    </row>
    <row r="52" spans="2:18" ht="21.95" customHeight="1" thickTop="1">
      <c r="B52" s="293"/>
      <c r="C52" s="296"/>
      <c r="D52" s="113"/>
      <c r="E52" s="114"/>
      <c r="F52" s="113"/>
      <c r="G52" s="115"/>
      <c r="H52" s="116"/>
      <c r="I52" s="117"/>
      <c r="J52" s="106">
        <f t="shared" ref="J52:J78" si="8">E52*G52*H52*I52</f>
        <v>0</v>
      </c>
      <c r="K52" s="309">
        <f>ROUND((J52+J53+J54),0)</f>
        <v>0</v>
      </c>
      <c r="L52" s="306">
        <v>0</v>
      </c>
      <c r="M52" s="304" t="s">
        <v>160</v>
      </c>
      <c r="N52" s="177">
        <f>IF(ISNUMBER(SEARCH("Reg",D52)),"No Reg Fees move to other",0)</f>
        <v>0</v>
      </c>
      <c r="R52" s="184" t="s">
        <v>56</v>
      </c>
    </row>
    <row r="53" spans="2:18" ht="21.95" customHeight="1">
      <c r="B53" s="294"/>
      <c r="C53" s="297"/>
      <c r="D53" s="65"/>
      <c r="E53" s="66"/>
      <c r="F53" s="65"/>
      <c r="G53" s="67"/>
      <c r="H53" s="68"/>
      <c r="I53" s="69"/>
      <c r="J53" s="70">
        <f t="shared" si="8"/>
        <v>0</v>
      </c>
      <c r="K53" s="300"/>
      <c r="L53" s="307"/>
      <c r="M53" s="305"/>
      <c r="N53" s="177">
        <f t="shared" ref="N53:N81" si="9">IF(ISNUMBER(SEARCH("Reg",D53)),"No Reg Fees move to other",0)</f>
        <v>0</v>
      </c>
      <c r="R53" s="184" t="s">
        <v>58</v>
      </c>
    </row>
    <row r="54" spans="2:18" ht="21.95" customHeight="1" thickBot="1">
      <c r="B54" s="295"/>
      <c r="C54" s="298"/>
      <c r="D54" s="107"/>
      <c r="E54" s="108"/>
      <c r="F54" s="107"/>
      <c r="G54" s="109"/>
      <c r="H54" s="110"/>
      <c r="I54" s="111"/>
      <c r="J54" s="112">
        <f t="shared" si="8"/>
        <v>0</v>
      </c>
      <c r="K54" s="301"/>
      <c r="L54" s="308"/>
      <c r="M54" s="305"/>
      <c r="N54" s="177">
        <f t="shared" si="9"/>
        <v>0</v>
      </c>
      <c r="R54" s="184" t="s">
        <v>59</v>
      </c>
    </row>
    <row r="55" spans="2:18" ht="21.95" customHeight="1" thickTop="1">
      <c r="B55" s="293"/>
      <c r="C55" s="296"/>
      <c r="D55" s="113"/>
      <c r="E55" s="114"/>
      <c r="F55" s="113"/>
      <c r="G55" s="115"/>
      <c r="H55" s="116"/>
      <c r="I55" s="117"/>
      <c r="J55" s="118">
        <f t="shared" si="8"/>
        <v>0</v>
      </c>
      <c r="K55" s="299">
        <f>ROUND((J55+J56+J57),0)</f>
        <v>0</v>
      </c>
      <c r="L55" s="302">
        <v>0</v>
      </c>
      <c r="M55" s="304" t="s">
        <v>160</v>
      </c>
      <c r="N55" s="177">
        <f t="shared" si="9"/>
        <v>0</v>
      </c>
      <c r="R55" s="184" t="s">
        <v>107</v>
      </c>
    </row>
    <row r="56" spans="2:18" ht="21.95" customHeight="1">
      <c r="B56" s="294"/>
      <c r="C56" s="297"/>
      <c r="D56" s="65"/>
      <c r="E56" s="66"/>
      <c r="F56" s="65"/>
      <c r="G56" s="67"/>
      <c r="H56" s="68"/>
      <c r="I56" s="69"/>
      <c r="J56" s="70">
        <f t="shared" si="8"/>
        <v>0</v>
      </c>
      <c r="K56" s="300"/>
      <c r="L56" s="303"/>
      <c r="M56" s="305"/>
      <c r="N56" s="177">
        <f t="shared" si="9"/>
        <v>0</v>
      </c>
      <c r="R56" s="184" t="s">
        <v>14</v>
      </c>
    </row>
    <row r="57" spans="2:18" ht="21.75" customHeight="1" thickBot="1">
      <c r="B57" s="295"/>
      <c r="C57" s="298"/>
      <c r="D57" s="107"/>
      <c r="E57" s="108"/>
      <c r="F57" s="107"/>
      <c r="G57" s="109"/>
      <c r="H57" s="110"/>
      <c r="I57" s="111"/>
      <c r="J57" s="112">
        <f t="shared" si="8"/>
        <v>0</v>
      </c>
      <c r="K57" s="301"/>
      <c r="L57" s="303"/>
      <c r="M57" s="305"/>
      <c r="N57" s="177">
        <f t="shared" si="9"/>
        <v>0</v>
      </c>
    </row>
    <row r="58" spans="2:18" ht="21.95" customHeight="1" thickTop="1">
      <c r="B58" s="293"/>
      <c r="C58" s="296"/>
      <c r="D58" s="113"/>
      <c r="E58" s="114"/>
      <c r="F58" s="113"/>
      <c r="G58" s="115"/>
      <c r="H58" s="116"/>
      <c r="I58" s="117"/>
      <c r="J58" s="118">
        <f t="shared" si="8"/>
        <v>0</v>
      </c>
      <c r="K58" s="299">
        <f>ROUND((J58+J59+J60),0)</f>
        <v>0</v>
      </c>
      <c r="L58" s="306">
        <v>0</v>
      </c>
      <c r="M58" s="304" t="s">
        <v>160</v>
      </c>
      <c r="N58" s="177">
        <f t="shared" si="9"/>
        <v>0</v>
      </c>
    </row>
    <row r="59" spans="2:18" ht="21.95" customHeight="1">
      <c r="B59" s="294"/>
      <c r="C59" s="297"/>
      <c r="D59" s="65"/>
      <c r="E59" s="66"/>
      <c r="F59" s="65"/>
      <c r="G59" s="67"/>
      <c r="H59" s="68"/>
      <c r="I59" s="69"/>
      <c r="J59" s="70">
        <f t="shared" si="8"/>
        <v>0</v>
      </c>
      <c r="K59" s="300"/>
      <c r="L59" s="307"/>
      <c r="M59" s="305"/>
      <c r="N59" s="177">
        <f t="shared" si="9"/>
        <v>0</v>
      </c>
    </row>
    <row r="60" spans="2:18" ht="21.95" customHeight="1" thickBot="1">
      <c r="B60" s="295"/>
      <c r="C60" s="298"/>
      <c r="D60" s="107"/>
      <c r="E60" s="108"/>
      <c r="F60" s="107"/>
      <c r="G60" s="109"/>
      <c r="H60" s="110"/>
      <c r="I60" s="111"/>
      <c r="J60" s="112">
        <f t="shared" si="8"/>
        <v>0</v>
      </c>
      <c r="K60" s="301"/>
      <c r="L60" s="307"/>
      <c r="M60" s="305"/>
      <c r="N60" s="177">
        <f t="shared" si="9"/>
        <v>0</v>
      </c>
    </row>
    <row r="61" spans="2:18" ht="21.95" customHeight="1" thickTop="1">
      <c r="B61" s="293"/>
      <c r="C61" s="296"/>
      <c r="D61" s="113"/>
      <c r="E61" s="114"/>
      <c r="F61" s="113"/>
      <c r="G61" s="115"/>
      <c r="H61" s="116"/>
      <c r="I61" s="117"/>
      <c r="J61" s="118">
        <f t="shared" si="8"/>
        <v>0</v>
      </c>
      <c r="K61" s="299">
        <f>ROUND((J61+J62+J63),0)</f>
        <v>0</v>
      </c>
      <c r="L61" s="306">
        <v>0</v>
      </c>
      <c r="M61" s="304" t="s">
        <v>160</v>
      </c>
      <c r="N61" s="177">
        <f t="shared" si="9"/>
        <v>0</v>
      </c>
    </row>
    <row r="62" spans="2:18" ht="21.95" customHeight="1">
      <c r="B62" s="294"/>
      <c r="C62" s="297"/>
      <c r="D62" s="65"/>
      <c r="E62" s="66"/>
      <c r="F62" s="65"/>
      <c r="G62" s="67"/>
      <c r="H62" s="68"/>
      <c r="I62" s="69"/>
      <c r="J62" s="70">
        <f t="shared" si="8"/>
        <v>0</v>
      </c>
      <c r="K62" s="300"/>
      <c r="L62" s="307"/>
      <c r="M62" s="305"/>
      <c r="N62" s="177">
        <f t="shared" si="9"/>
        <v>0</v>
      </c>
    </row>
    <row r="63" spans="2:18" ht="21.95" customHeight="1" thickBot="1">
      <c r="B63" s="295"/>
      <c r="C63" s="298"/>
      <c r="D63" s="107"/>
      <c r="E63" s="108"/>
      <c r="F63" s="107"/>
      <c r="G63" s="109"/>
      <c r="H63" s="110"/>
      <c r="I63" s="111"/>
      <c r="J63" s="112">
        <f t="shared" si="8"/>
        <v>0</v>
      </c>
      <c r="K63" s="301"/>
      <c r="L63" s="308"/>
      <c r="M63" s="305"/>
      <c r="N63" s="177">
        <f t="shared" si="9"/>
        <v>0</v>
      </c>
    </row>
    <row r="64" spans="2:18" ht="21.95" customHeight="1" thickTop="1">
      <c r="B64" s="293"/>
      <c r="C64" s="296"/>
      <c r="D64" s="113"/>
      <c r="E64" s="114"/>
      <c r="F64" s="113"/>
      <c r="G64" s="115"/>
      <c r="H64" s="116"/>
      <c r="I64" s="117"/>
      <c r="J64" s="118">
        <f t="shared" si="8"/>
        <v>0</v>
      </c>
      <c r="K64" s="299">
        <f>ROUND((J64+J65+J66),0)</f>
        <v>0</v>
      </c>
      <c r="L64" s="306">
        <v>0</v>
      </c>
      <c r="M64" s="304" t="s">
        <v>160</v>
      </c>
      <c r="N64" s="177">
        <f t="shared" si="9"/>
        <v>0</v>
      </c>
    </row>
    <row r="65" spans="2:14" ht="21.95" customHeight="1">
      <c r="B65" s="294"/>
      <c r="C65" s="297"/>
      <c r="D65" s="65"/>
      <c r="E65" s="66"/>
      <c r="F65" s="65"/>
      <c r="G65" s="67"/>
      <c r="H65" s="68"/>
      <c r="I65" s="69"/>
      <c r="J65" s="70">
        <f t="shared" si="8"/>
        <v>0</v>
      </c>
      <c r="K65" s="300"/>
      <c r="L65" s="307"/>
      <c r="M65" s="305"/>
      <c r="N65" s="177">
        <f t="shared" si="9"/>
        <v>0</v>
      </c>
    </row>
    <row r="66" spans="2:14" ht="21.95" customHeight="1" thickBot="1">
      <c r="B66" s="295"/>
      <c r="C66" s="298"/>
      <c r="D66" s="107"/>
      <c r="E66" s="108"/>
      <c r="F66" s="107"/>
      <c r="G66" s="109"/>
      <c r="H66" s="110"/>
      <c r="I66" s="111"/>
      <c r="J66" s="112">
        <f t="shared" si="8"/>
        <v>0</v>
      </c>
      <c r="K66" s="301"/>
      <c r="L66" s="308"/>
      <c r="M66" s="305"/>
      <c r="N66" s="177">
        <f t="shared" si="9"/>
        <v>0</v>
      </c>
    </row>
    <row r="67" spans="2:14" ht="21.95" customHeight="1" thickTop="1">
      <c r="B67" s="293"/>
      <c r="C67" s="296"/>
      <c r="D67" s="113"/>
      <c r="E67" s="114"/>
      <c r="F67" s="113"/>
      <c r="G67" s="115"/>
      <c r="H67" s="116"/>
      <c r="I67" s="117"/>
      <c r="J67" s="118">
        <f t="shared" si="8"/>
        <v>0</v>
      </c>
      <c r="K67" s="299">
        <f>ROUND((J67+J68+J69),0)</f>
        <v>0</v>
      </c>
      <c r="L67" s="302">
        <v>0</v>
      </c>
      <c r="M67" s="304" t="s">
        <v>160</v>
      </c>
      <c r="N67" s="177">
        <f t="shared" si="9"/>
        <v>0</v>
      </c>
    </row>
    <row r="68" spans="2:14" ht="21.95" customHeight="1">
      <c r="B68" s="294"/>
      <c r="C68" s="297"/>
      <c r="D68" s="65"/>
      <c r="E68" s="66"/>
      <c r="F68" s="65"/>
      <c r="G68" s="67"/>
      <c r="H68" s="68"/>
      <c r="I68" s="69"/>
      <c r="J68" s="70">
        <f t="shared" si="8"/>
        <v>0</v>
      </c>
      <c r="K68" s="300"/>
      <c r="L68" s="303"/>
      <c r="M68" s="305"/>
      <c r="N68" s="177">
        <f t="shared" si="9"/>
        <v>0</v>
      </c>
    </row>
    <row r="69" spans="2:14" ht="21.75" customHeight="1" thickBot="1">
      <c r="B69" s="295"/>
      <c r="C69" s="298"/>
      <c r="D69" s="107"/>
      <c r="E69" s="108"/>
      <c r="F69" s="107"/>
      <c r="G69" s="109"/>
      <c r="H69" s="110"/>
      <c r="I69" s="111"/>
      <c r="J69" s="112">
        <f t="shared" si="8"/>
        <v>0</v>
      </c>
      <c r="K69" s="301"/>
      <c r="L69" s="303"/>
      <c r="M69" s="305"/>
      <c r="N69" s="177">
        <f t="shared" si="9"/>
        <v>0</v>
      </c>
    </row>
    <row r="70" spans="2:14" ht="21.95" customHeight="1" thickTop="1">
      <c r="B70" s="293"/>
      <c r="C70" s="296"/>
      <c r="D70" s="113"/>
      <c r="E70" s="114"/>
      <c r="F70" s="113"/>
      <c r="G70" s="115"/>
      <c r="H70" s="116"/>
      <c r="I70" s="117"/>
      <c r="J70" s="118">
        <f t="shared" si="8"/>
        <v>0</v>
      </c>
      <c r="K70" s="299">
        <f>ROUND((J70+J71+J72),0)</f>
        <v>0</v>
      </c>
      <c r="L70" s="306">
        <v>0</v>
      </c>
      <c r="M70" s="304" t="s">
        <v>160</v>
      </c>
      <c r="N70" s="177">
        <f t="shared" si="9"/>
        <v>0</v>
      </c>
    </row>
    <row r="71" spans="2:14" ht="21.95" customHeight="1">
      <c r="B71" s="294"/>
      <c r="C71" s="297"/>
      <c r="D71" s="65"/>
      <c r="E71" s="66"/>
      <c r="F71" s="65"/>
      <c r="G71" s="67"/>
      <c r="H71" s="68"/>
      <c r="I71" s="69"/>
      <c r="J71" s="70">
        <f t="shared" si="8"/>
        <v>0</v>
      </c>
      <c r="K71" s="300"/>
      <c r="L71" s="307"/>
      <c r="M71" s="305"/>
      <c r="N71" s="177">
        <f t="shared" si="9"/>
        <v>0</v>
      </c>
    </row>
    <row r="72" spans="2:14" ht="21.95" customHeight="1" thickBot="1">
      <c r="B72" s="295"/>
      <c r="C72" s="298"/>
      <c r="D72" s="107"/>
      <c r="E72" s="108"/>
      <c r="F72" s="107"/>
      <c r="G72" s="109"/>
      <c r="H72" s="110"/>
      <c r="I72" s="111"/>
      <c r="J72" s="112">
        <f t="shared" si="8"/>
        <v>0</v>
      </c>
      <c r="K72" s="301"/>
      <c r="L72" s="308"/>
      <c r="M72" s="305"/>
      <c r="N72" s="177">
        <f t="shared" si="9"/>
        <v>0</v>
      </c>
    </row>
    <row r="73" spans="2:14" ht="21.95" customHeight="1" thickTop="1">
      <c r="B73" s="293"/>
      <c r="C73" s="296"/>
      <c r="D73" s="113"/>
      <c r="E73" s="114"/>
      <c r="F73" s="113"/>
      <c r="G73" s="115"/>
      <c r="H73" s="116"/>
      <c r="I73" s="117"/>
      <c r="J73" s="118">
        <f t="shared" si="8"/>
        <v>0</v>
      </c>
      <c r="K73" s="299">
        <f>ROUND((J73+J74+J75),0)</f>
        <v>0</v>
      </c>
      <c r="L73" s="306">
        <v>0</v>
      </c>
      <c r="M73" s="304" t="s">
        <v>160</v>
      </c>
      <c r="N73" s="177">
        <f t="shared" si="9"/>
        <v>0</v>
      </c>
    </row>
    <row r="74" spans="2:14" ht="21.95" customHeight="1">
      <c r="B74" s="294"/>
      <c r="C74" s="297"/>
      <c r="D74" s="65"/>
      <c r="E74" s="66"/>
      <c r="F74" s="65"/>
      <c r="G74" s="67"/>
      <c r="H74" s="68"/>
      <c r="I74" s="69"/>
      <c r="J74" s="70">
        <f t="shared" si="8"/>
        <v>0</v>
      </c>
      <c r="K74" s="300"/>
      <c r="L74" s="307"/>
      <c r="M74" s="305"/>
      <c r="N74" s="177">
        <f t="shared" si="9"/>
        <v>0</v>
      </c>
    </row>
    <row r="75" spans="2:14" ht="21.95" customHeight="1" thickBot="1">
      <c r="B75" s="295"/>
      <c r="C75" s="298"/>
      <c r="D75" s="107"/>
      <c r="E75" s="108"/>
      <c r="F75" s="107"/>
      <c r="G75" s="109"/>
      <c r="H75" s="110"/>
      <c r="I75" s="111"/>
      <c r="J75" s="112">
        <f t="shared" si="8"/>
        <v>0</v>
      </c>
      <c r="K75" s="301"/>
      <c r="L75" s="308"/>
      <c r="M75" s="305"/>
      <c r="N75" s="177">
        <f t="shared" si="9"/>
        <v>0</v>
      </c>
    </row>
    <row r="76" spans="2:14" ht="21.95" customHeight="1" thickTop="1">
      <c r="B76" s="293"/>
      <c r="C76" s="296"/>
      <c r="D76" s="113"/>
      <c r="E76" s="114"/>
      <c r="F76" s="113"/>
      <c r="G76" s="115"/>
      <c r="H76" s="116"/>
      <c r="I76" s="117"/>
      <c r="J76" s="118">
        <f t="shared" si="8"/>
        <v>0</v>
      </c>
      <c r="K76" s="299">
        <f>ROUND((J76+J77+J78),0)</f>
        <v>0</v>
      </c>
      <c r="L76" s="302">
        <v>0</v>
      </c>
      <c r="M76" s="304" t="s">
        <v>160</v>
      </c>
      <c r="N76" s="177">
        <f t="shared" si="9"/>
        <v>0</v>
      </c>
    </row>
    <row r="77" spans="2:14" ht="21.95" customHeight="1">
      <c r="B77" s="294"/>
      <c r="C77" s="297"/>
      <c r="D77" s="65"/>
      <c r="E77" s="66"/>
      <c r="F77" s="65"/>
      <c r="G77" s="67"/>
      <c r="H77" s="68"/>
      <c r="I77" s="69"/>
      <c r="J77" s="70">
        <f t="shared" si="8"/>
        <v>0</v>
      </c>
      <c r="K77" s="300"/>
      <c r="L77" s="303"/>
      <c r="M77" s="305"/>
      <c r="N77" s="177">
        <f t="shared" si="9"/>
        <v>0</v>
      </c>
    </row>
    <row r="78" spans="2:14" ht="21.75" customHeight="1" thickBot="1">
      <c r="B78" s="295"/>
      <c r="C78" s="298"/>
      <c r="D78" s="107"/>
      <c r="E78" s="108"/>
      <c r="F78" s="107"/>
      <c r="G78" s="109"/>
      <c r="H78" s="110"/>
      <c r="I78" s="111"/>
      <c r="J78" s="112">
        <f t="shared" si="8"/>
        <v>0</v>
      </c>
      <c r="K78" s="301"/>
      <c r="L78" s="303"/>
      <c r="M78" s="305"/>
      <c r="N78" s="177">
        <f t="shared" si="9"/>
        <v>0</v>
      </c>
    </row>
    <row r="79" spans="2:14" ht="21.95" customHeight="1" thickTop="1">
      <c r="B79" s="293"/>
      <c r="C79" s="296"/>
      <c r="D79" s="113"/>
      <c r="E79" s="114"/>
      <c r="F79" s="113"/>
      <c r="G79" s="115"/>
      <c r="H79" s="116"/>
      <c r="I79" s="117"/>
      <c r="J79" s="118">
        <f>E79*G79*H79*I79</f>
        <v>0</v>
      </c>
      <c r="K79" s="299">
        <f>ROUND((J79+J80+J81),0)</f>
        <v>0</v>
      </c>
      <c r="L79" s="302">
        <v>0</v>
      </c>
      <c r="M79" s="304" t="s">
        <v>160</v>
      </c>
      <c r="N79" s="177">
        <f t="shared" si="9"/>
        <v>0</v>
      </c>
    </row>
    <row r="80" spans="2:14" ht="21.95" customHeight="1">
      <c r="B80" s="294"/>
      <c r="C80" s="297"/>
      <c r="D80" s="65"/>
      <c r="E80" s="66"/>
      <c r="F80" s="65"/>
      <c r="G80" s="67"/>
      <c r="H80" s="68"/>
      <c r="I80" s="69"/>
      <c r="J80" s="70">
        <f>E80*G80*H80*I80</f>
        <v>0</v>
      </c>
      <c r="K80" s="300"/>
      <c r="L80" s="303"/>
      <c r="M80" s="305"/>
      <c r="N80" s="177">
        <f t="shared" si="9"/>
        <v>0</v>
      </c>
    </row>
    <row r="81" spans="2:18" ht="21.75" customHeight="1" thickBot="1">
      <c r="B81" s="295"/>
      <c r="C81" s="298"/>
      <c r="D81" s="107"/>
      <c r="E81" s="108"/>
      <c r="F81" s="107"/>
      <c r="G81" s="109"/>
      <c r="H81" s="110"/>
      <c r="I81" s="111"/>
      <c r="J81" s="112">
        <f>E81*G81*H81*I81</f>
        <v>0</v>
      </c>
      <c r="K81" s="301"/>
      <c r="L81" s="303"/>
      <c r="M81" s="305"/>
      <c r="N81" s="177">
        <f t="shared" si="9"/>
        <v>0</v>
      </c>
    </row>
    <row r="82" spans="2:18" ht="21.95" customHeight="1" thickTop="1">
      <c r="B82" s="241" t="s">
        <v>62</v>
      </c>
      <c r="C82" s="242"/>
      <c r="D82" s="242"/>
      <c r="E82" s="242"/>
      <c r="F82" s="242"/>
      <c r="G82" s="242"/>
      <c r="H82" s="242"/>
      <c r="I82" s="242"/>
      <c r="J82" s="243"/>
      <c r="K82" s="105">
        <f>SUM(K52:K81)</f>
        <v>0</v>
      </c>
      <c r="L82" s="16">
        <f>L58+L55+L52+L61+L64+L67+L70+L73+L76+L79</f>
        <v>0</v>
      </c>
      <c r="M82" s="16"/>
    </row>
    <row r="83" spans="2:18" ht="37.5" customHeight="1">
      <c r="B83" s="104" t="s">
        <v>63</v>
      </c>
      <c r="C83" s="256" t="s">
        <v>201</v>
      </c>
      <c r="D83" s="257"/>
      <c r="E83" s="257"/>
      <c r="F83" s="257"/>
      <c r="G83" s="257"/>
      <c r="H83" s="257"/>
      <c r="I83" s="257"/>
      <c r="J83" s="257"/>
      <c r="K83" s="257"/>
      <c r="L83" s="257"/>
      <c r="M83" s="257"/>
      <c r="N83" s="103"/>
    </row>
    <row r="84" spans="2:18" ht="36" customHeight="1">
      <c r="B84" s="99" t="s">
        <v>64</v>
      </c>
      <c r="C84" s="258" t="s">
        <v>65</v>
      </c>
      <c r="D84" s="259"/>
      <c r="E84" s="259"/>
      <c r="F84" s="259"/>
      <c r="G84" s="259"/>
      <c r="H84" s="260"/>
      <c r="I84" s="71" t="s">
        <v>50</v>
      </c>
      <c r="J84" s="71" t="s">
        <v>66</v>
      </c>
      <c r="K84" s="10" t="s">
        <v>32</v>
      </c>
      <c r="L84" s="49" t="s">
        <v>33</v>
      </c>
      <c r="M84" s="49" t="s">
        <v>34</v>
      </c>
    </row>
    <row r="85" spans="2:18" ht="30" customHeight="1">
      <c r="B85" s="12"/>
      <c r="C85" s="244"/>
      <c r="D85" s="245"/>
      <c r="E85" s="245"/>
      <c r="F85" s="245"/>
      <c r="G85" s="245"/>
      <c r="H85" s="246"/>
      <c r="I85" s="73">
        <v>0</v>
      </c>
      <c r="J85" s="74">
        <v>0</v>
      </c>
      <c r="K85" s="75">
        <f t="shared" ref="K85:K92" si="10">ROUND((J85*I85),0)</f>
        <v>0</v>
      </c>
      <c r="L85" s="38">
        <v>0</v>
      </c>
      <c r="M85" s="121" t="s">
        <v>159</v>
      </c>
      <c r="N85" s="6"/>
    </row>
    <row r="86" spans="2:18" ht="30" customHeight="1">
      <c r="B86" s="12"/>
      <c r="C86" s="244"/>
      <c r="D86" s="245"/>
      <c r="E86" s="245"/>
      <c r="F86" s="245"/>
      <c r="G86" s="245"/>
      <c r="H86" s="246"/>
      <c r="I86" s="73">
        <v>0</v>
      </c>
      <c r="J86" s="74">
        <v>0</v>
      </c>
      <c r="K86" s="75">
        <f t="shared" si="10"/>
        <v>0</v>
      </c>
      <c r="L86" s="38">
        <v>0</v>
      </c>
      <c r="M86" s="121" t="s">
        <v>159</v>
      </c>
      <c r="N86" s="6"/>
      <c r="R86" s="185"/>
    </row>
    <row r="87" spans="2:18" ht="30" customHeight="1">
      <c r="B87" s="12"/>
      <c r="C87" s="244"/>
      <c r="D87" s="245"/>
      <c r="E87" s="245"/>
      <c r="F87" s="245"/>
      <c r="G87" s="245"/>
      <c r="H87" s="246"/>
      <c r="I87" s="73">
        <v>0</v>
      </c>
      <c r="J87" s="74">
        <v>0</v>
      </c>
      <c r="K87" s="75">
        <f t="shared" si="10"/>
        <v>0</v>
      </c>
      <c r="L87" s="38">
        <v>0</v>
      </c>
      <c r="M87" s="121" t="s">
        <v>159</v>
      </c>
      <c r="N87" s="6"/>
      <c r="R87" s="185"/>
    </row>
    <row r="88" spans="2:18" ht="30" customHeight="1">
      <c r="B88" s="12"/>
      <c r="C88" s="244"/>
      <c r="D88" s="245"/>
      <c r="E88" s="245"/>
      <c r="F88" s="245"/>
      <c r="G88" s="245"/>
      <c r="H88" s="246"/>
      <c r="I88" s="73">
        <v>0</v>
      </c>
      <c r="J88" s="74">
        <v>0</v>
      </c>
      <c r="K88" s="75">
        <f t="shared" si="10"/>
        <v>0</v>
      </c>
      <c r="L88" s="38">
        <v>0</v>
      </c>
      <c r="M88" s="121" t="s">
        <v>159</v>
      </c>
      <c r="N88" s="6"/>
    </row>
    <row r="89" spans="2:18" ht="30" customHeight="1">
      <c r="B89" s="12"/>
      <c r="C89" s="244"/>
      <c r="D89" s="245"/>
      <c r="E89" s="245"/>
      <c r="F89" s="245"/>
      <c r="G89" s="245"/>
      <c r="H89" s="246"/>
      <c r="I89" s="73">
        <v>0</v>
      </c>
      <c r="J89" s="74">
        <v>0</v>
      </c>
      <c r="K89" s="75">
        <f t="shared" si="10"/>
        <v>0</v>
      </c>
      <c r="L89" s="38">
        <v>0</v>
      </c>
      <c r="M89" s="121" t="s">
        <v>159</v>
      </c>
      <c r="N89" s="6"/>
    </row>
    <row r="90" spans="2:18" ht="30" customHeight="1">
      <c r="B90" s="12"/>
      <c r="C90" s="244"/>
      <c r="D90" s="245"/>
      <c r="E90" s="245"/>
      <c r="F90" s="245"/>
      <c r="G90" s="245"/>
      <c r="H90" s="246"/>
      <c r="I90" s="73">
        <v>0</v>
      </c>
      <c r="J90" s="74">
        <v>0</v>
      </c>
      <c r="K90" s="75">
        <f t="shared" si="10"/>
        <v>0</v>
      </c>
      <c r="L90" s="38">
        <v>0</v>
      </c>
      <c r="M90" s="121" t="s">
        <v>159</v>
      </c>
      <c r="N90" s="6"/>
    </row>
    <row r="91" spans="2:18" ht="30" customHeight="1">
      <c r="B91" s="12"/>
      <c r="C91" s="244"/>
      <c r="D91" s="245"/>
      <c r="E91" s="245"/>
      <c r="F91" s="245"/>
      <c r="G91" s="245"/>
      <c r="H91" s="246"/>
      <c r="I91" s="73">
        <v>0</v>
      </c>
      <c r="J91" s="74">
        <v>0</v>
      </c>
      <c r="K91" s="75">
        <f t="shared" si="10"/>
        <v>0</v>
      </c>
      <c r="L91" s="38">
        <v>0</v>
      </c>
      <c r="M91" s="121" t="s">
        <v>159</v>
      </c>
      <c r="N91" s="6"/>
    </row>
    <row r="92" spans="2:18" ht="30" customHeight="1">
      <c r="B92" s="12"/>
      <c r="C92" s="244"/>
      <c r="D92" s="245"/>
      <c r="E92" s="245"/>
      <c r="F92" s="245"/>
      <c r="G92" s="245"/>
      <c r="H92" s="246"/>
      <c r="I92" s="73">
        <v>0</v>
      </c>
      <c r="J92" s="74">
        <v>0</v>
      </c>
      <c r="K92" s="75">
        <f t="shared" si="10"/>
        <v>0</v>
      </c>
      <c r="L92" s="38">
        <v>0</v>
      </c>
      <c r="M92" s="121" t="s">
        <v>159</v>
      </c>
      <c r="N92" s="6"/>
    </row>
    <row r="93" spans="2:18" ht="21.95" customHeight="1">
      <c r="B93" s="247" t="s">
        <v>69</v>
      </c>
      <c r="C93" s="248"/>
      <c r="D93" s="248"/>
      <c r="E93" s="248"/>
      <c r="F93" s="248"/>
      <c r="G93" s="248"/>
      <c r="H93" s="248"/>
      <c r="I93" s="248"/>
      <c r="J93" s="249"/>
      <c r="K93" s="16">
        <f>SUM(K85:K92)</f>
        <v>0</v>
      </c>
      <c r="L93" s="16">
        <f>SUM(L85:L92)</f>
        <v>0</v>
      </c>
      <c r="M93" s="16"/>
    </row>
    <row r="94" spans="2:18" ht="37.5" customHeight="1">
      <c r="B94" s="92" t="s">
        <v>70</v>
      </c>
      <c r="C94" s="250" t="s">
        <v>71</v>
      </c>
      <c r="D94" s="251"/>
      <c r="E94" s="251"/>
      <c r="F94" s="251"/>
      <c r="G94" s="251"/>
      <c r="H94" s="251"/>
      <c r="I94" s="251"/>
      <c r="J94" s="251"/>
      <c r="K94" s="251"/>
      <c r="L94" s="251"/>
      <c r="M94" s="252"/>
      <c r="N94" s="103"/>
    </row>
    <row r="95" spans="2:18" ht="31.5" customHeight="1">
      <c r="B95" s="96" t="s">
        <v>64</v>
      </c>
      <c r="C95" s="253" t="s">
        <v>72</v>
      </c>
      <c r="D95" s="254"/>
      <c r="E95" s="254"/>
      <c r="F95" s="254"/>
      <c r="G95" s="254"/>
      <c r="H95" s="255"/>
      <c r="I95" s="98" t="s">
        <v>50</v>
      </c>
      <c r="J95" s="76" t="s">
        <v>66</v>
      </c>
      <c r="K95" s="10" t="s">
        <v>32</v>
      </c>
      <c r="L95" s="49" t="s">
        <v>33</v>
      </c>
      <c r="M95" s="49" t="s">
        <v>34</v>
      </c>
    </row>
    <row r="96" spans="2:18" ht="30" customHeight="1">
      <c r="B96" s="77"/>
      <c r="C96" s="244"/>
      <c r="D96" s="245"/>
      <c r="E96" s="245"/>
      <c r="F96" s="245"/>
      <c r="G96" s="245"/>
      <c r="H96" s="246"/>
      <c r="I96" s="78">
        <v>0</v>
      </c>
      <c r="J96" s="79">
        <v>0</v>
      </c>
      <c r="K96" s="14">
        <f>ROUND((I96*J96),0)</f>
        <v>0</v>
      </c>
      <c r="L96" s="38">
        <v>0</v>
      </c>
      <c r="M96" s="55"/>
    </row>
    <row r="97" spans="2:18" ht="30" customHeight="1">
      <c r="B97" s="77"/>
      <c r="C97" s="244"/>
      <c r="D97" s="245"/>
      <c r="E97" s="245"/>
      <c r="F97" s="245"/>
      <c r="G97" s="245"/>
      <c r="H97" s="246"/>
      <c r="I97" s="78">
        <v>0</v>
      </c>
      <c r="J97" s="79">
        <v>0</v>
      </c>
      <c r="K97" s="14">
        <f t="shared" ref="K97:K107" si="11">ROUND((I97*J97),0)</f>
        <v>0</v>
      </c>
      <c r="L97" s="38">
        <v>0</v>
      </c>
      <c r="M97" s="55"/>
    </row>
    <row r="98" spans="2:18" ht="30" customHeight="1">
      <c r="B98" s="77"/>
      <c r="C98" s="244"/>
      <c r="D98" s="245"/>
      <c r="E98" s="245"/>
      <c r="F98" s="245"/>
      <c r="G98" s="245"/>
      <c r="H98" s="246"/>
      <c r="I98" s="78">
        <v>0</v>
      </c>
      <c r="J98" s="79">
        <v>0</v>
      </c>
      <c r="K98" s="14">
        <f t="shared" si="11"/>
        <v>0</v>
      </c>
      <c r="L98" s="38">
        <v>0</v>
      </c>
      <c r="M98" s="55"/>
    </row>
    <row r="99" spans="2:18" ht="30" customHeight="1">
      <c r="B99" s="77"/>
      <c r="C99" s="244"/>
      <c r="D99" s="245"/>
      <c r="E99" s="245"/>
      <c r="F99" s="245"/>
      <c r="G99" s="245"/>
      <c r="H99" s="246"/>
      <c r="I99" s="78">
        <v>0</v>
      </c>
      <c r="J99" s="79">
        <v>0</v>
      </c>
      <c r="K99" s="14">
        <f t="shared" si="11"/>
        <v>0</v>
      </c>
      <c r="L99" s="38">
        <v>0</v>
      </c>
      <c r="M99" s="55"/>
    </row>
    <row r="100" spans="2:18" ht="30" customHeight="1">
      <c r="B100" s="77"/>
      <c r="C100" s="244"/>
      <c r="D100" s="245"/>
      <c r="E100" s="245"/>
      <c r="F100" s="245"/>
      <c r="G100" s="245"/>
      <c r="H100" s="246"/>
      <c r="I100" s="78">
        <v>0</v>
      </c>
      <c r="J100" s="79">
        <v>0</v>
      </c>
      <c r="K100" s="14">
        <f t="shared" si="11"/>
        <v>0</v>
      </c>
      <c r="L100" s="38">
        <v>0</v>
      </c>
      <c r="M100" s="55"/>
    </row>
    <row r="101" spans="2:18" ht="30" customHeight="1">
      <c r="B101" s="77"/>
      <c r="C101" s="244"/>
      <c r="D101" s="245"/>
      <c r="E101" s="245"/>
      <c r="F101" s="245"/>
      <c r="G101" s="245"/>
      <c r="H101" s="246"/>
      <c r="I101" s="78">
        <v>0</v>
      </c>
      <c r="J101" s="79">
        <v>0</v>
      </c>
      <c r="K101" s="14">
        <f t="shared" si="11"/>
        <v>0</v>
      </c>
      <c r="L101" s="38">
        <v>0</v>
      </c>
      <c r="M101" s="55"/>
    </row>
    <row r="102" spans="2:18" ht="30" customHeight="1">
      <c r="B102" s="77"/>
      <c r="C102" s="244"/>
      <c r="D102" s="245"/>
      <c r="E102" s="245"/>
      <c r="F102" s="245"/>
      <c r="G102" s="245"/>
      <c r="H102" s="246"/>
      <c r="I102" s="78">
        <v>0</v>
      </c>
      <c r="J102" s="79">
        <v>0</v>
      </c>
      <c r="K102" s="14">
        <f t="shared" si="11"/>
        <v>0</v>
      </c>
      <c r="L102" s="38">
        <v>0</v>
      </c>
      <c r="M102" s="55"/>
    </row>
    <row r="103" spans="2:18" ht="30" customHeight="1">
      <c r="B103" s="77"/>
      <c r="C103" s="244"/>
      <c r="D103" s="245"/>
      <c r="E103" s="245"/>
      <c r="F103" s="245"/>
      <c r="G103" s="245"/>
      <c r="H103" s="246"/>
      <c r="I103" s="78">
        <v>0</v>
      </c>
      <c r="J103" s="79">
        <v>0</v>
      </c>
      <c r="K103" s="14">
        <f t="shared" si="11"/>
        <v>0</v>
      </c>
      <c r="L103" s="38">
        <v>0</v>
      </c>
      <c r="M103" s="55"/>
    </row>
    <row r="104" spans="2:18" ht="30" customHeight="1">
      <c r="B104" s="77"/>
      <c r="C104" s="244"/>
      <c r="D104" s="245"/>
      <c r="E104" s="245"/>
      <c r="F104" s="245"/>
      <c r="G104" s="245"/>
      <c r="H104" s="246"/>
      <c r="I104" s="78">
        <v>0</v>
      </c>
      <c r="J104" s="79">
        <v>0</v>
      </c>
      <c r="K104" s="14">
        <f t="shared" si="11"/>
        <v>0</v>
      </c>
      <c r="L104" s="38">
        <v>0</v>
      </c>
      <c r="M104" s="55"/>
    </row>
    <row r="105" spans="2:18" ht="30" customHeight="1">
      <c r="B105" s="77"/>
      <c r="C105" s="244"/>
      <c r="D105" s="245"/>
      <c r="E105" s="245"/>
      <c r="F105" s="245"/>
      <c r="G105" s="245"/>
      <c r="H105" s="246"/>
      <c r="I105" s="78">
        <v>0</v>
      </c>
      <c r="J105" s="79">
        <v>0</v>
      </c>
      <c r="K105" s="14">
        <f t="shared" si="11"/>
        <v>0</v>
      </c>
      <c r="L105" s="38">
        <v>0</v>
      </c>
      <c r="M105" s="55"/>
    </row>
    <row r="106" spans="2:18" ht="30" customHeight="1">
      <c r="B106" s="77"/>
      <c r="C106" s="244"/>
      <c r="D106" s="245"/>
      <c r="E106" s="245"/>
      <c r="F106" s="245"/>
      <c r="G106" s="245"/>
      <c r="H106" s="246"/>
      <c r="I106" s="78">
        <v>0</v>
      </c>
      <c r="J106" s="79">
        <v>0</v>
      </c>
      <c r="K106" s="14">
        <f t="shared" si="11"/>
        <v>0</v>
      </c>
      <c r="L106" s="38">
        <v>0</v>
      </c>
      <c r="M106" s="55"/>
    </row>
    <row r="107" spans="2:18" ht="30" customHeight="1">
      <c r="B107" s="77"/>
      <c r="C107" s="244"/>
      <c r="D107" s="245"/>
      <c r="E107" s="245"/>
      <c r="F107" s="245"/>
      <c r="G107" s="245"/>
      <c r="H107" s="246"/>
      <c r="I107" s="78">
        <v>0</v>
      </c>
      <c r="J107" s="79">
        <v>0</v>
      </c>
      <c r="K107" s="14">
        <f t="shared" si="11"/>
        <v>0</v>
      </c>
      <c r="L107" s="38">
        <v>0</v>
      </c>
      <c r="M107" s="55"/>
    </row>
    <row r="108" spans="2:18" ht="21.95" customHeight="1">
      <c r="B108" s="247" t="s">
        <v>73</v>
      </c>
      <c r="C108" s="248"/>
      <c r="D108" s="248"/>
      <c r="E108" s="248"/>
      <c r="F108" s="248"/>
      <c r="G108" s="248"/>
      <c r="H108" s="248"/>
      <c r="I108" s="248"/>
      <c r="J108" s="249"/>
      <c r="K108" s="16">
        <f>SUM(K96:K107)</f>
        <v>0</v>
      </c>
      <c r="L108" s="16">
        <f>SUM(L96:L107)</f>
        <v>0</v>
      </c>
      <c r="M108" s="16"/>
    </row>
    <row r="109" spans="2:18" ht="37.5" customHeight="1">
      <c r="B109" s="92" t="s">
        <v>74</v>
      </c>
      <c r="C109" s="250" t="s">
        <v>156</v>
      </c>
      <c r="D109" s="251"/>
      <c r="E109" s="251"/>
      <c r="F109" s="251"/>
      <c r="G109" s="251"/>
      <c r="H109" s="251"/>
      <c r="I109" s="251"/>
      <c r="J109" s="251"/>
      <c r="K109" s="251"/>
      <c r="L109" s="251"/>
      <c r="M109" s="252"/>
      <c r="N109" s="103"/>
      <c r="R109" s="184" t="s">
        <v>79</v>
      </c>
    </row>
    <row r="110" spans="2:18" ht="29.25" customHeight="1">
      <c r="B110" s="9" t="s">
        <v>76</v>
      </c>
      <c r="C110" s="261" t="s">
        <v>77</v>
      </c>
      <c r="D110" s="276"/>
      <c r="E110" s="276"/>
      <c r="F110" s="276"/>
      <c r="G110" s="277"/>
      <c r="H110" s="47" t="s">
        <v>78</v>
      </c>
      <c r="I110" s="47" t="s">
        <v>49</v>
      </c>
      <c r="J110" s="10" t="s">
        <v>50</v>
      </c>
      <c r="K110" s="10" t="s">
        <v>32</v>
      </c>
      <c r="L110" s="49" t="s">
        <v>33</v>
      </c>
      <c r="M110" s="49" t="s">
        <v>34</v>
      </c>
      <c r="N110" s="4"/>
      <c r="R110" s="184" t="s">
        <v>75</v>
      </c>
    </row>
    <row r="111" spans="2:18" ht="30" customHeight="1">
      <c r="B111" s="57"/>
      <c r="C111" s="238"/>
      <c r="D111" s="239"/>
      <c r="E111" s="239"/>
      <c r="F111" s="239"/>
      <c r="G111" s="240"/>
      <c r="H111" s="72">
        <v>0</v>
      </c>
      <c r="I111" s="52" t="s">
        <v>79</v>
      </c>
      <c r="J111" s="80">
        <v>0</v>
      </c>
      <c r="K111" s="54">
        <f t="shared" ref="K111:K114" si="12">ROUND((H111*J111),0)</f>
        <v>0</v>
      </c>
      <c r="L111" s="38">
        <v>0</v>
      </c>
      <c r="M111" s="121" t="s">
        <v>159</v>
      </c>
      <c r="N111" s="180" t="str">
        <f>IF(AND(H111&gt;81.25,I111="Hourly"),"Consultant Rate exceeds allowable limit.  
Please review.",IF(AND(H111&gt;650,I111="8 Hour Day"),"Consultant Rate exceeds allowable limit.  
Please review."," "))</f>
        <v xml:space="preserve"> </v>
      </c>
    </row>
    <row r="112" spans="2:18" ht="30" customHeight="1">
      <c r="B112" s="57"/>
      <c r="C112" s="238"/>
      <c r="D112" s="239"/>
      <c r="E112" s="239"/>
      <c r="F112" s="239"/>
      <c r="G112" s="240"/>
      <c r="H112" s="72">
        <v>0</v>
      </c>
      <c r="I112" s="52" t="s">
        <v>79</v>
      </c>
      <c r="J112" s="80">
        <v>0</v>
      </c>
      <c r="K112" s="54">
        <f t="shared" si="12"/>
        <v>0</v>
      </c>
      <c r="L112" s="38">
        <v>0</v>
      </c>
      <c r="M112" s="121" t="s">
        <v>159</v>
      </c>
      <c r="N112" s="2" t="str">
        <f>IF(AND(H112&gt;81.25,I112="Hourly"),"Consultant Rate exceeds allowable limit.  
Please review.",IF(AND(H112&gt;650,I112="8 Hour Day"),"Consultant Rate exceeds allowable limit.  
Please review."," "))</f>
        <v xml:space="preserve"> </v>
      </c>
    </row>
    <row r="113" spans="2:14" ht="30" customHeight="1">
      <c r="B113" s="57"/>
      <c r="C113" s="238"/>
      <c r="D113" s="239"/>
      <c r="E113" s="239"/>
      <c r="F113" s="239"/>
      <c r="G113" s="240"/>
      <c r="H113" s="72">
        <v>0</v>
      </c>
      <c r="I113" s="52" t="s">
        <v>79</v>
      </c>
      <c r="J113" s="80">
        <v>0</v>
      </c>
      <c r="K113" s="54">
        <f t="shared" si="12"/>
        <v>0</v>
      </c>
      <c r="L113" s="38">
        <v>0</v>
      </c>
      <c r="M113" s="121" t="s">
        <v>159</v>
      </c>
      <c r="N113" s="2" t="str">
        <f>IF(AND(H113&gt;81.25,I113="Hourly"),"Consultant Rate exceeds allowable limit.  
Please review.",IF(AND(H113&gt;650,I113="8 Hour Day"),"Consultant Rate exceeds allowable limit.  
Please review."," "))</f>
        <v xml:space="preserve"> </v>
      </c>
    </row>
    <row r="114" spans="2:14" ht="30" customHeight="1">
      <c r="B114" s="81"/>
      <c r="C114" s="238"/>
      <c r="D114" s="239"/>
      <c r="E114" s="239"/>
      <c r="F114" s="239"/>
      <c r="G114" s="240"/>
      <c r="H114" s="72">
        <v>0</v>
      </c>
      <c r="I114" s="52" t="s">
        <v>79</v>
      </c>
      <c r="J114" s="80">
        <v>0</v>
      </c>
      <c r="K114" s="54">
        <f t="shared" si="12"/>
        <v>0</v>
      </c>
      <c r="L114" s="38">
        <v>0</v>
      </c>
      <c r="M114" s="121" t="s">
        <v>159</v>
      </c>
      <c r="N114" s="2" t="str">
        <f>IF(AND(H114&gt;81.25,I114="Hourly"),"Consultant Rate exceeds allowable limit.  
Please review.",IF(AND(H114&gt;650,I114="8 Hour Day"),"Consultant Rate exceeds allowable limit.  
Please review."," "))</f>
        <v xml:space="preserve"> </v>
      </c>
    </row>
    <row r="115" spans="2:14" ht="30" customHeight="1">
      <c r="B115" s="57"/>
      <c r="C115" s="238"/>
      <c r="D115" s="239"/>
      <c r="E115" s="239"/>
      <c r="F115" s="239"/>
      <c r="G115" s="240"/>
      <c r="H115" s="72">
        <v>0</v>
      </c>
      <c r="I115" s="52" t="s">
        <v>79</v>
      </c>
      <c r="J115" s="80">
        <v>0</v>
      </c>
      <c r="K115" s="54">
        <f t="shared" ref="K115:K120" si="13">ROUND((H115*J115),0)</f>
        <v>0</v>
      </c>
      <c r="L115" s="38">
        <v>0</v>
      </c>
      <c r="M115" s="121" t="s">
        <v>159</v>
      </c>
      <c r="N115" s="2" t="str">
        <f t="shared" ref="N115:N120" si="14">IF(AND(H115&gt;81.25,I115="Hourly"),"Consultant Rate exceeds allowable limit.  
Please review.",IF(AND(H115&gt;650,I115="8 Hour Day"),"Consultant Rate exceeds allowable limit.  
Please review."," "))</f>
        <v xml:space="preserve"> </v>
      </c>
    </row>
    <row r="116" spans="2:14" ht="30" customHeight="1">
      <c r="B116" s="81"/>
      <c r="C116" s="238"/>
      <c r="D116" s="239"/>
      <c r="E116" s="239"/>
      <c r="F116" s="239"/>
      <c r="G116" s="240"/>
      <c r="H116" s="72">
        <v>0</v>
      </c>
      <c r="I116" s="52" t="s">
        <v>79</v>
      </c>
      <c r="J116" s="80">
        <v>0</v>
      </c>
      <c r="K116" s="54">
        <f t="shared" si="13"/>
        <v>0</v>
      </c>
      <c r="L116" s="38">
        <v>0</v>
      </c>
      <c r="M116" s="121" t="s">
        <v>159</v>
      </c>
      <c r="N116" s="2" t="str">
        <f t="shared" si="14"/>
        <v xml:space="preserve"> </v>
      </c>
    </row>
    <row r="117" spans="2:14" ht="30" customHeight="1">
      <c r="B117" s="81"/>
      <c r="C117" s="238"/>
      <c r="D117" s="239"/>
      <c r="E117" s="239"/>
      <c r="F117" s="239"/>
      <c r="G117" s="240"/>
      <c r="H117" s="72">
        <v>0</v>
      </c>
      <c r="I117" s="52" t="s">
        <v>79</v>
      </c>
      <c r="J117" s="80">
        <v>0</v>
      </c>
      <c r="K117" s="54">
        <f t="shared" si="13"/>
        <v>0</v>
      </c>
      <c r="L117" s="38">
        <v>0</v>
      </c>
      <c r="M117" s="121" t="s">
        <v>159</v>
      </c>
      <c r="N117" s="2" t="str">
        <f t="shared" si="14"/>
        <v xml:space="preserve"> </v>
      </c>
    </row>
    <row r="118" spans="2:14" ht="30" customHeight="1">
      <c r="B118" s="81"/>
      <c r="C118" s="238"/>
      <c r="D118" s="239"/>
      <c r="E118" s="239"/>
      <c r="F118" s="239"/>
      <c r="G118" s="240"/>
      <c r="H118" s="72">
        <v>0</v>
      </c>
      <c r="I118" s="52" t="s">
        <v>79</v>
      </c>
      <c r="J118" s="80">
        <v>0</v>
      </c>
      <c r="K118" s="54">
        <f t="shared" si="13"/>
        <v>0</v>
      </c>
      <c r="L118" s="38">
        <v>0</v>
      </c>
      <c r="M118" s="121" t="s">
        <v>159</v>
      </c>
      <c r="N118" s="2" t="str">
        <f t="shared" si="14"/>
        <v xml:space="preserve"> </v>
      </c>
    </row>
    <row r="119" spans="2:14" ht="30" customHeight="1">
      <c r="B119" s="81"/>
      <c r="C119" s="238"/>
      <c r="D119" s="239"/>
      <c r="E119" s="239"/>
      <c r="F119" s="239"/>
      <c r="G119" s="240"/>
      <c r="H119" s="72">
        <v>0</v>
      </c>
      <c r="I119" s="52" t="s">
        <v>79</v>
      </c>
      <c r="J119" s="80">
        <v>0</v>
      </c>
      <c r="K119" s="54">
        <f t="shared" si="13"/>
        <v>0</v>
      </c>
      <c r="L119" s="38">
        <v>0</v>
      </c>
      <c r="M119" s="121" t="s">
        <v>159</v>
      </c>
      <c r="N119" s="2" t="str">
        <f t="shared" si="14"/>
        <v xml:space="preserve"> </v>
      </c>
    </row>
    <row r="120" spans="2:14" ht="30" customHeight="1">
      <c r="B120" s="57"/>
      <c r="C120" s="238"/>
      <c r="D120" s="239"/>
      <c r="E120" s="239"/>
      <c r="F120" s="239"/>
      <c r="G120" s="240"/>
      <c r="H120" s="72">
        <v>0</v>
      </c>
      <c r="I120" s="52" t="s">
        <v>79</v>
      </c>
      <c r="J120" s="80">
        <v>0</v>
      </c>
      <c r="K120" s="54">
        <f t="shared" si="13"/>
        <v>0</v>
      </c>
      <c r="L120" s="38">
        <v>0</v>
      </c>
      <c r="M120" s="121" t="s">
        <v>159</v>
      </c>
      <c r="N120" s="2" t="str">
        <f t="shared" si="14"/>
        <v xml:space="preserve"> </v>
      </c>
    </row>
    <row r="121" spans="2:14" ht="25.5" customHeight="1">
      <c r="B121" s="247" t="s">
        <v>81</v>
      </c>
      <c r="C121" s="248"/>
      <c r="D121" s="248"/>
      <c r="E121" s="248"/>
      <c r="F121" s="248"/>
      <c r="G121" s="248"/>
      <c r="H121" s="248"/>
      <c r="I121" s="248"/>
      <c r="J121" s="249"/>
      <c r="K121" s="16">
        <f>ROUND((SUM(K111:K120)),0)</f>
        <v>0</v>
      </c>
      <c r="L121" s="16">
        <f>SUM(L111:L120)</f>
        <v>0</v>
      </c>
      <c r="M121" s="16"/>
    </row>
    <row r="122" spans="2:14" ht="37.5" customHeight="1">
      <c r="B122" s="92" t="s">
        <v>82</v>
      </c>
      <c r="C122" s="290" t="s">
        <v>185</v>
      </c>
      <c r="D122" s="291"/>
      <c r="E122" s="291"/>
      <c r="F122" s="291"/>
      <c r="G122" s="291"/>
      <c r="H122" s="291"/>
      <c r="I122" s="291"/>
      <c r="J122" s="291"/>
      <c r="K122" s="291"/>
      <c r="L122" s="291"/>
      <c r="M122" s="292"/>
      <c r="N122" s="103"/>
    </row>
    <row r="123" spans="2:14" ht="31.5" customHeight="1">
      <c r="B123" s="96" t="s">
        <v>83</v>
      </c>
      <c r="C123" s="258" t="s">
        <v>84</v>
      </c>
      <c r="D123" s="271"/>
      <c r="E123" s="271"/>
      <c r="F123" s="272"/>
      <c r="G123" s="98" t="s">
        <v>50</v>
      </c>
      <c r="H123" s="48" t="s">
        <v>148</v>
      </c>
      <c r="I123" s="98" t="s">
        <v>53</v>
      </c>
      <c r="J123" s="48" t="s">
        <v>139</v>
      </c>
      <c r="K123" s="10" t="s">
        <v>32</v>
      </c>
      <c r="L123" s="49" t="s">
        <v>33</v>
      </c>
      <c r="M123" s="49" t="s">
        <v>34</v>
      </c>
    </row>
    <row r="124" spans="2:14" ht="30" customHeight="1">
      <c r="B124" s="77"/>
      <c r="C124" s="273"/>
      <c r="D124" s="274"/>
      <c r="E124" s="274"/>
      <c r="F124" s="275"/>
      <c r="G124" s="95">
        <v>0</v>
      </c>
      <c r="H124" s="82"/>
      <c r="I124" s="72">
        <v>0</v>
      </c>
      <c r="J124" s="73">
        <v>0</v>
      </c>
      <c r="K124" s="14">
        <f>ROUND((G124*I124*J124),0)</f>
        <v>0</v>
      </c>
      <c r="L124" s="38">
        <v>0</v>
      </c>
      <c r="M124" s="55"/>
    </row>
    <row r="125" spans="2:14" ht="30" customHeight="1">
      <c r="B125" s="77"/>
      <c r="C125" s="273"/>
      <c r="D125" s="274"/>
      <c r="E125" s="274"/>
      <c r="F125" s="275"/>
      <c r="G125" s="95">
        <v>0</v>
      </c>
      <c r="H125" s="82"/>
      <c r="I125" s="72">
        <v>0</v>
      </c>
      <c r="J125" s="73">
        <v>0</v>
      </c>
      <c r="K125" s="14">
        <f>ROUND((G125*I125*J125),0)</f>
        <v>0</v>
      </c>
      <c r="L125" s="38">
        <v>0</v>
      </c>
      <c r="M125" s="55"/>
    </row>
    <row r="126" spans="2:14" ht="30" customHeight="1">
      <c r="B126" s="77"/>
      <c r="C126" s="273"/>
      <c r="D126" s="274"/>
      <c r="E126" s="274"/>
      <c r="F126" s="275"/>
      <c r="G126" s="95">
        <v>0</v>
      </c>
      <c r="H126" s="82"/>
      <c r="I126" s="72">
        <v>0</v>
      </c>
      <c r="J126" s="73">
        <v>0</v>
      </c>
      <c r="K126" s="14">
        <f>ROUND((G126*I126*J126),0)</f>
        <v>0</v>
      </c>
      <c r="L126" s="38">
        <v>0</v>
      </c>
      <c r="M126" s="55"/>
      <c r="N126" s="7"/>
    </row>
    <row r="127" spans="2:14" ht="30" customHeight="1">
      <c r="B127" s="77"/>
      <c r="C127" s="273"/>
      <c r="D127" s="274"/>
      <c r="E127" s="274"/>
      <c r="F127" s="275"/>
      <c r="G127" s="95">
        <v>0</v>
      </c>
      <c r="H127" s="82"/>
      <c r="I127" s="72">
        <v>0</v>
      </c>
      <c r="J127" s="73">
        <v>0</v>
      </c>
      <c r="K127" s="14">
        <f>ROUND((G127*I127*J127),0)</f>
        <v>0</v>
      </c>
      <c r="L127" s="38">
        <v>0</v>
      </c>
      <c r="M127" s="55"/>
      <c r="N127" s="7"/>
    </row>
    <row r="128" spans="2:14" ht="30" customHeight="1">
      <c r="B128" s="77"/>
      <c r="C128" s="273"/>
      <c r="D128" s="274"/>
      <c r="E128" s="274"/>
      <c r="F128" s="275"/>
      <c r="G128" s="95">
        <v>0</v>
      </c>
      <c r="H128" s="82"/>
      <c r="I128" s="72">
        <v>0</v>
      </c>
      <c r="J128" s="73">
        <v>0</v>
      </c>
      <c r="K128" s="14">
        <f t="shared" ref="K128:K138" si="15">ROUND((G128*I128*J128),0)</f>
        <v>0</v>
      </c>
      <c r="L128" s="38">
        <v>0</v>
      </c>
      <c r="M128" s="55"/>
      <c r="N128" s="7"/>
    </row>
    <row r="129" spans="2:18" ht="30" customHeight="1">
      <c r="B129" s="77"/>
      <c r="C129" s="273"/>
      <c r="D129" s="274"/>
      <c r="E129" s="274"/>
      <c r="F129" s="275"/>
      <c r="G129" s="95">
        <v>0</v>
      </c>
      <c r="H129" s="82"/>
      <c r="I129" s="72">
        <v>0</v>
      </c>
      <c r="J129" s="73">
        <v>0</v>
      </c>
      <c r="K129" s="14">
        <f t="shared" si="15"/>
        <v>0</v>
      </c>
      <c r="L129" s="38">
        <v>0</v>
      </c>
      <c r="M129" s="55"/>
      <c r="N129" s="7"/>
    </row>
    <row r="130" spans="2:18" ht="30" customHeight="1">
      <c r="B130" s="77"/>
      <c r="C130" s="273"/>
      <c r="D130" s="274"/>
      <c r="E130" s="274"/>
      <c r="F130" s="275"/>
      <c r="G130" s="95">
        <v>0</v>
      </c>
      <c r="H130" s="82"/>
      <c r="I130" s="72">
        <v>0</v>
      </c>
      <c r="J130" s="73">
        <v>0</v>
      </c>
      <c r="K130" s="14">
        <f t="shared" si="15"/>
        <v>0</v>
      </c>
      <c r="L130" s="38">
        <v>0</v>
      </c>
      <c r="M130" s="55"/>
      <c r="N130" s="7"/>
    </row>
    <row r="131" spans="2:18" ht="30" customHeight="1">
      <c r="B131" s="77"/>
      <c r="C131" s="100"/>
      <c r="D131" s="101"/>
      <c r="E131" s="101"/>
      <c r="F131" s="102"/>
      <c r="G131" s="95">
        <v>0</v>
      </c>
      <c r="H131" s="82"/>
      <c r="I131" s="72">
        <v>0</v>
      </c>
      <c r="J131" s="73">
        <v>0</v>
      </c>
      <c r="K131" s="14">
        <f t="shared" si="15"/>
        <v>0</v>
      </c>
      <c r="L131" s="38">
        <v>0</v>
      </c>
      <c r="M131" s="55"/>
      <c r="N131" s="7"/>
    </row>
    <row r="132" spans="2:18" ht="30" customHeight="1">
      <c r="B132" s="77"/>
      <c r="C132" s="273"/>
      <c r="D132" s="274"/>
      <c r="E132" s="274"/>
      <c r="F132" s="275"/>
      <c r="G132" s="95">
        <v>0</v>
      </c>
      <c r="H132" s="82"/>
      <c r="I132" s="72">
        <v>0</v>
      </c>
      <c r="J132" s="73">
        <v>0</v>
      </c>
      <c r="K132" s="14">
        <f t="shared" si="15"/>
        <v>0</v>
      </c>
      <c r="L132" s="38">
        <v>0</v>
      </c>
      <c r="M132" s="55"/>
      <c r="N132" s="7"/>
    </row>
    <row r="133" spans="2:18" ht="30" customHeight="1">
      <c r="B133" s="77"/>
      <c r="C133" s="273"/>
      <c r="D133" s="274"/>
      <c r="E133" s="274"/>
      <c r="F133" s="275"/>
      <c r="G133" s="95">
        <v>0</v>
      </c>
      <c r="H133" s="82"/>
      <c r="I133" s="72">
        <v>0</v>
      </c>
      <c r="J133" s="73">
        <v>0</v>
      </c>
      <c r="K133" s="14">
        <f t="shared" si="15"/>
        <v>0</v>
      </c>
      <c r="L133" s="38">
        <v>0</v>
      </c>
      <c r="M133" s="55"/>
      <c r="N133" s="7"/>
    </row>
    <row r="134" spans="2:18" ht="30" customHeight="1">
      <c r="B134" s="77"/>
      <c r="C134" s="273"/>
      <c r="D134" s="274"/>
      <c r="E134" s="274"/>
      <c r="F134" s="275"/>
      <c r="G134" s="95">
        <v>0</v>
      </c>
      <c r="H134" s="82"/>
      <c r="I134" s="72">
        <v>0</v>
      </c>
      <c r="J134" s="73">
        <v>0</v>
      </c>
      <c r="K134" s="14">
        <f t="shared" si="15"/>
        <v>0</v>
      </c>
      <c r="L134" s="38">
        <v>0</v>
      </c>
      <c r="M134" s="55"/>
      <c r="N134" s="7"/>
    </row>
    <row r="135" spans="2:18" ht="30" customHeight="1">
      <c r="B135" s="77"/>
      <c r="C135" s="273"/>
      <c r="D135" s="274"/>
      <c r="E135" s="274"/>
      <c r="F135" s="275"/>
      <c r="G135" s="95">
        <v>0</v>
      </c>
      <c r="H135" s="83"/>
      <c r="I135" s="72">
        <v>0</v>
      </c>
      <c r="J135" s="73">
        <v>0</v>
      </c>
      <c r="K135" s="14">
        <f t="shared" si="15"/>
        <v>0</v>
      </c>
      <c r="L135" s="38">
        <v>0</v>
      </c>
      <c r="M135" s="55"/>
      <c r="N135" s="7"/>
    </row>
    <row r="136" spans="2:18" ht="30" customHeight="1">
      <c r="B136" s="77"/>
      <c r="C136" s="273"/>
      <c r="D136" s="274"/>
      <c r="E136" s="274"/>
      <c r="F136" s="275"/>
      <c r="G136" s="95">
        <v>0</v>
      </c>
      <c r="H136" s="82"/>
      <c r="I136" s="72">
        <v>0</v>
      </c>
      <c r="J136" s="73">
        <v>0</v>
      </c>
      <c r="K136" s="14">
        <f t="shared" si="15"/>
        <v>0</v>
      </c>
      <c r="L136" s="38">
        <v>0</v>
      </c>
      <c r="M136" s="55"/>
      <c r="N136" s="7"/>
    </row>
    <row r="137" spans="2:18" ht="30" customHeight="1">
      <c r="B137" s="77"/>
      <c r="C137" s="273"/>
      <c r="D137" s="274"/>
      <c r="E137" s="274"/>
      <c r="F137" s="275"/>
      <c r="G137" s="95">
        <v>0</v>
      </c>
      <c r="H137" s="82"/>
      <c r="I137" s="72">
        <v>0</v>
      </c>
      <c r="J137" s="73">
        <v>0</v>
      </c>
      <c r="K137" s="14">
        <f t="shared" si="15"/>
        <v>0</v>
      </c>
      <c r="L137" s="38">
        <v>0</v>
      </c>
      <c r="M137" s="55"/>
      <c r="N137" s="7"/>
    </row>
    <row r="138" spans="2:18" ht="30" customHeight="1">
      <c r="B138" s="77"/>
      <c r="C138" s="273"/>
      <c r="D138" s="274"/>
      <c r="E138" s="274"/>
      <c r="F138" s="275"/>
      <c r="G138" s="95">
        <v>0</v>
      </c>
      <c r="H138" s="82"/>
      <c r="I138" s="72">
        <v>0</v>
      </c>
      <c r="J138" s="73">
        <v>0</v>
      </c>
      <c r="K138" s="14">
        <f t="shared" si="15"/>
        <v>0</v>
      </c>
      <c r="L138" s="38">
        <v>0</v>
      </c>
      <c r="M138" s="55"/>
      <c r="N138" s="7"/>
    </row>
    <row r="139" spans="2:18" ht="21.95" customHeight="1">
      <c r="B139" s="247" t="s">
        <v>88</v>
      </c>
      <c r="C139" s="248"/>
      <c r="D139" s="248"/>
      <c r="E139" s="248"/>
      <c r="F139" s="248"/>
      <c r="G139" s="248"/>
      <c r="H139" s="248"/>
      <c r="I139" s="248"/>
      <c r="J139" s="249"/>
      <c r="K139" s="16">
        <f>ROUND((SUM(K124:K138)),0)</f>
        <v>0</v>
      </c>
      <c r="L139" s="16">
        <f>(SUM(L124:L138))</f>
        <v>0</v>
      </c>
      <c r="M139" s="16"/>
    </row>
    <row r="140" spans="2:18" ht="21.95" customHeight="1">
      <c r="B140" s="278" t="s">
        <v>7</v>
      </c>
      <c r="C140" s="281"/>
      <c r="D140" s="281"/>
      <c r="E140" s="281"/>
      <c r="F140" s="281"/>
      <c r="G140" s="281"/>
      <c r="H140" s="281"/>
      <c r="I140" s="281"/>
      <c r="J140" s="282"/>
      <c r="K140" s="17">
        <f>K139+K108+K93+K82+K49+K36+K121</f>
        <v>0</v>
      </c>
      <c r="L140" s="17">
        <f>L139+L108+L93+L82+L49+L36+L121</f>
        <v>0</v>
      </c>
      <c r="M140" s="17"/>
    </row>
    <row r="141" spans="2:18" ht="21.95" customHeight="1">
      <c r="B141" s="25"/>
      <c r="C141" s="26"/>
      <c r="D141" s="26"/>
      <c r="E141" s="26"/>
      <c r="F141" s="26"/>
      <c r="G141" s="26"/>
      <c r="H141" s="26"/>
      <c r="I141" s="26"/>
      <c r="J141" s="26"/>
      <c r="K141" s="27"/>
      <c r="L141" s="24"/>
      <c r="M141" s="24"/>
    </row>
    <row r="142" spans="2:18" ht="48.75" customHeight="1">
      <c r="B142" s="8" t="s">
        <v>90</v>
      </c>
      <c r="C142" s="283" t="s">
        <v>202</v>
      </c>
      <c r="D142" s="284"/>
      <c r="E142" s="284"/>
      <c r="F142" s="284"/>
      <c r="G142" s="284"/>
      <c r="H142" s="284"/>
      <c r="I142" s="284"/>
      <c r="J142" s="284"/>
      <c r="K142" s="284"/>
      <c r="L142" s="284"/>
      <c r="M142" s="284"/>
      <c r="N142" s="103"/>
    </row>
    <row r="143" spans="2:18" ht="53.25" customHeight="1">
      <c r="B143" s="96" t="s">
        <v>83</v>
      </c>
      <c r="C143" s="9" t="s">
        <v>91</v>
      </c>
      <c r="D143" s="261" t="s">
        <v>92</v>
      </c>
      <c r="E143" s="285"/>
      <c r="F143" s="285"/>
      <c r="G143" s="286"/>
      <c r="H143" s="9" t="s">
        <v>178</v>
      </c>
      <c r="I143" s="186" t="s">
        <v>94</v>
      </c>
      <c r="J143" s="10" t="s">
        <v>177</v>
      </c>
      <c r="K143" s="10" t="s">
        <v>32</v>
      </c>
      <c r="L143" s="49" t="s">
        <v>33</v>
      </c>
      <c r="M143" s="49" t="s">
        <v>34</v>
      </c>
      <c r="R143" t="s">
        <v>182</v>
      </c>
    </row>
    <row r="144" spans="2:18" ht="28.5" customHeight="1">
      <c r="B144" s="11" t="s">
        <v>97</v>
      </c>
      <c r="C144" s="12" t="s">
        <v>182</v>
      </c>
      <c r="D144" s="287" t="s">
        <v>98</v>
      </c>
      <c r="E144" s="288"/>
      <c r="F144" s="288"/>
      <c r="G144" s="289"/>
      <c r="H144" s="174" cm="1">
        <f t="array" ref="H144">_xlfn.IFS(D144="Direct Salaries and Wages",C10,D144="MDTC",K140,D144="Direct Salaries and Wages including Fringe Benefits",(C10+C11))</f>
        <v>0</v>
      </c>
      <c r="I144" s="181">
        <v>0</v>
      </c>
      <c r="J144" s="13">
        <v>0</v>
      </c>
      <c r="K144" s="14">
        <f>ROUND(((H144-J144)*I144),0)</f>
        <v>0</v>
      </c>
      <c r="L144" s="84">
        <v>0</v>
      </c>
      <c r="M144" s="55"/>
      <c r="N144" s="5" t="str">
        <f>IF((AND(C144="De minimis",I144=10%)),"Good",IF(C144="De minimis","Check Rate","Good"))</f>
        <v>Good</v>
      </c>
      <c r="R144" s="184" t="s">
        <v>96</v>
      </c>
    </row>
    <row r="145" spans="2:18" ht="21.95" customHeight="1">
      <c r="B145" s="247" t="s">
        <v>100</v>
      </c>
      <c r="C145" s="248"/>
      <c r="D145" s="248"/>
      <c r="E145" s="248"/>
      <c r="F145" s="248"/>
      <c r="G145" s="248"/>
      <c r="H145" s="248"/>
      <c r="I145" s="248"/>
      <c r="J145" s="249"/>
      <c r="K145" s="16">
        <f>K144</f>
        <v>0</v>
      </c>
      <c r="L145" s="16">
        <f>L144</f>
        <v>0</v>
      </c>
      <c r="M145" s="16"/>
      <c r="R145" s="184" t="s">
        <v>99</v>
      </c>
    </row>
    <row r="146" spans="2:18" ht="8.1" customHeight="1">
      <c r="B146" s="15"/>
      <c r="C146" s="15"/>
      <c r="D146" s="15"/>
      <c r="E146" s="15"/>
      <c r="F146" s="15"/>
      <c r="G146" s="15"/>
      <c r="H146" s="15"/>
      <c r="I146" s="15"/>
      <c r="J146" s="15"/>
      <c r="K146" s="15"/>
      <c r="R146" s="184" t="s">
        <v>98</v>
      </c>
    </row>
    <row r="147" spans="2:18" ht="21.95" customHeight="1">
      <c r="B147" s="278" t="s">
        <v>18</v>
      </c>
      <c r="C147" s="279"/>
      <c r="D147" s="279"/>
      <c r="E147" s="279"/>
      <c r="F147" s="279"/>
      <c r="G147" s="279"/>
      <c r="H147" s="279"/>
      <c r="I147" s="279"/>
      <c r="J147" s="280"/>
      <c r="K147" s="17">
        <f>K145+K140</f>
        <v>0</v>
      </c>
      <c r="L147" s="17">
        <f>L145+L140</f>
        <v>0</v>
      </c>
      <c r="M147" s="17"/>
      <c r="R147" s="184" t="s">
        <v>101</v>
      </c>
    </row>
    <row r="148" spans="2:18" ht="29.1" customHeight="1">
      <c r="B148" s="182" t="s">
        <v>181</v>
      </c>
      <c r="R148" s="184" t="s">
        <v>102</v>
      </c>
    </row>
    <row r="149" spans="2:18">
      <c r="B149" s="182" t="s">
        <v>179</v>
      </c>
    </row>
    <row r="150" spans="2:18">
      <c r="B150" s="183" t="s">
        <v>180</v>
      </c>
    </row>
  </sheetData>
  <sheetProtection algorithmName="SHA-512" hashValue="T+EwoI5rbOeVKt8D52CsS0T7THah+yA5nTtTuukLIA/V7414dXVPtn007p6aH9BL7fza8cSP6O8TEkg/h3qTiA==" saltValue="m6vsPzbr7B0pOQsu7R7Fbw==" spinCount="100000" sheet="1" formatCells="0" formatRows="0" insertColumns="0" insertRows="0" selectLockedCells="1"/>
  <dataConsolidate/>
  <mergeCells count="173">
    <mergeCell ref="D1:K1"/>
    <mergeCell ref="B48:H48"/>
    <mergeCell ref="C32:E32"/>
    <mergeCell ref="C33:E33"/>
    <mergeCell ref="C34:E34"/>
    <mergeCell ref="B23:M23"/>
    <mergeCell ref="B24:M24"/>
    <mergeCell ref="N24:N25"/>
    <mergeCell ref="B25:M25"/>
    <mergeCell ref="J8:J9"/>
    <mergeCell ref="K8:K9"/>
    <mergeCell ref="E10:F10"/>
    <mergeCell ref="E11:F11"/>
    <mergeCell ref="E12:F12"/>
    <mergeCell ref="E13:F13"/>
    <mergeCell ref="E14:F14"/>
    <mergeCell ref="E15:F15"/>
    <mergeCell ref="C8:C9"/>
    <mergeCell ref="D8:D9"/>
    <mergeCell ref="E8:F9"/>
    <mergeCell ref="C45:H45"/>
    <mergeCell ref="C46:H46"/>
    <mergeCell ref="C35:E35"/>
    <mergeCell ref="B36:J36"/>
    <mergeCell ref="C37:M37"/>
    <mergeCell ref="C38:H38"/>
    <mergeCell ref="C39:H39"/>
    <mergeCell ref="C40:H40"/>
    <mergeCell ref="C50:M50"/>
    <mergeCell ref="C41:H41"/>
    <mergeCell ref="C42:H42"/>
    <mergeCell ref="C43:H43"/>
    <mergeCell ref="C44:H44"/>
    <mergeCell ref="B52:B54"/>
    <mergeCell ref="C52:C54"/>
    <mergeCell ref="K52:K54"/>
    <mergeCell ref="L52:L54"/>
    <mergeCell ref="M52:M54"/>
    <mergeCell ref="B47:H47"/>
    <mergeCell ref="I47:M47"/>
    <mergeCell ref="I48:M48"/>
    <mergeCell ref="B49:J49"/>
    <mergeCell ref="B55:B57"/>
    <mergeCell ref="C55:C57"/>
    <mergeCell ref="K55:K57"/>
    <mergeCell ref="L55:L57"/>
    <mergeCell ref="M55:M57"/>
    <mergeCell ref="B58:B60"/>
    <mergeCell ref="C58:C60"/>
    <mergeCell ref="K58:K60"/>
    <mergeCell ref="B64:B66"/>
    <mergeCell ref="C64:C66"/>
    <mergeCell ref="K64:K66"/>
    <mergeCell ref="L64:L66"/>
    <mergeCell ref="M64:M66"/>
    <mergeCell ref="L58:L60"/>
    <mergeCell ref="M58:M60"/>
    <mergeCell ref="B61:B63"/>
    <mergeCell ref="C61:C63"/>
    <mergeCell ref="K61:K63"/>
    <mergeCell ref="L61:L63"/>
    <mergeCell ref="M61:M63"/>
    <mergeCell ref="B67:B69"/>
    <mergeCell ref="C67:C69"/>
    <mergeCell ref="K67:K69"/>
    <mergeCell ref="L67:L69"/>
    <mergeCell ref="M67:M69"/>
    <mergeCell ref="B70:B72"/>
    <mergeCell ref="C70:C72"/>
    <mergeCell ref="K70:K72"/>
    <mergeCell ref="L70:L72"/>
    <mergeCell ref="M70:M72"/>
    <mergeCell ref="L76:L78"/>
    <mergeCell ref="M76:M78"/>
    <mergeCell ref="B79:B81"/>
    <mergeCell ref="C79:C81"/>
    <mergeCell ref="K79:K81"/>
    <mergeCell ref="L79:L81"/>
    <mergeCell ref="M79:M81"/>
    <mergeCell ref="B73:B75"/>
    <mergeCell ref="C73:C75"/>
    <mergeCell ref="K73:K75"/>
    <mergeCell ref="L73:L75"/>
    <mergeCell ref="M73:M75"/>
    <mergeCell ref="C86:H86"/>
    <mergeCell ref="C87:H87"/>
    <mergeCell ref="C88:H88"/>
    <mergeCell ref="C89:H89"/>
    <mergeCell ref="C90:H90"/>
    <mergeCell ref="C91:H91"/>
    <mergeCell ref="B76:B78"/>
    <mergeCell ref="C76:C78"/>
    <mergeCell ref="K76:K78"/>
    <mergeCell ref="C109:M109"/>
    <mergeCell ref="C110:G110"/>
    <mergeCell ref="B147:J147"/>
    <mergeCell ref="B140:J140"/>
    <mergeCell ref="C142:M142"/>
    <mergeCell ref="D143:G143"/>
    <mergeCell ref="D144:G144"/>
    <mergeCell ref="B145:J145"/>
    <mergeCell ref="C134:F134"/>
    <mergeCell ref="C135:F135"/>
    <mergeCell ref="C136:F136"/>
    <mergeCell ref="C137:F137"/>
    <mergeCell ref="C138:F138"/>
    <mergeCell ref="B139:J139"/>
    <mergeCell ref="C133:F133"/>
    <mergeCell ref="C114:G114"/>
    <mergeCell ref="C115:G115"/>
    <mergeCell ref="C116:G116"/>
    <mergeCell ref="C126:F126"/>
    <mergeCell ref="C127:F127"/>
    <mergeCell ref="C128:F128"/>
    <mergeCell ref="C129:F129"/>
    <mergeCell ref="B121:J121"/>
    <mergeCell ref="C122:M122"/>
    <mergeCell ref="C123:F123"/>
    <mergeCell ref="C117:G117"/>
    <mergeCell ref="C118:G118"/>
    <mergeCell ref="C119:G119"/>
    <mergeCell ref="C120:G120"/>
    <mergeCell ref="C124:F124"/>
    <mergeCell ref="C130:F130"/>
    <mergeCell ref="C132:F132"/>
    <mergeCell ref="C125:F125"/>
    <mergeCell ref="C26:M26"/>
    <mergeCell ref="C27:E27"/>
    <mergeCell ref="C28:E28"/>
    <mergeCell ref="C29:E29"/>
    <mergeCell ref="C30:E30"/>
    <mergeCell ref="C31:E31"/>
    <mergeCell ref="B7:K7"/>
    <mergeCell ref="E16:F16"/>
    <mergeCell ref="E18:F18"/>
    <mergeCell ref="C111:G111"/>
    <mergeCell ref="C112:G112"/>
    <mergeCell ref="C113:G113"/>
    <mergeCell ref="B82:J82"/>
    <mergeCell ref="C92:H92"/>
    <mergeCell ref="B93:J93"/>
    <mergeCell ref="C94:M94"/>
    <mergeCell ref="C95:H95"/>
    <mergeCell ref="C83:M83"/>
    <mergeCell ref="C84:H84"/>
    <mergeCell ref="C85:H85"/>
    <mergeCell ref="C105:H105"/>
    <mergeCell ref="C106:H106"/>
    <mergeCell ref="C107:H107"/>
    <mergeCell ref="C96:H96"/>
    <mergeCell ref="C97:H97"/>
    <mergeCell ref="C98:H98"/>
    <mergeCell ref="C99:H99"/>
    <mergeCell ref="C100:H100"/>
    <mergeCell ref="C101:H101"/>
    <mergeCell ref="C102:H102"/>
    <mergeCell ref="C103:H103"/>
    <mergeCell ref="C104:H104"/>
    <mergeCell ref="B108:J108"/>
    <mergeCell ref="C2:E2"/>
    <mergeCell ref="G2:K2"/>
    <mergeCell ref="B3:B4"/>
    <mergeCell ref="C3:E4"/>
    <mergeCell ref="G3:I3"/>
    <mergeCell ref="J3:K3"/>
    <mergeCell ref="G8:G9"/>
    <mergeCell ref="H8:H9"/>
    <mergeCell ref="I8:I9"/>
    <mergeCell ref="G4:I4"/>
    <mergeCell ref="J4:K4"/>
    <mergeCell ref="C5:E5"/>
    <mergeCell ref="J5:K5"/>
    <mergeCell ref="G5:I5"/>
  </mergeCells>
  <conditionalFormatting sqref="B39:B46">
    <cfRule type="cellIs" dxfId="42" priority="62" operator="equal">
      <formula>0</formula>
    </cfRule>
  </conditionalFormatting>
  <conditionalFormatting sqref="B144">
    <cfRule type="cellIs" dxfId="41" priority="86" operator="equal">
      <formula>0</formula>
    </cfRule>
  </conditionalFormatting>
  <conditionalFormatting sqref="L10:L16 L18">
    <cfRule type="containsText" dxfId="40" priority="84" operator="containsText" text="good">
      <formula>NOT(ISERROR(SEARCH("good",L10)))</formula>
    </cfRule>
    <cfRule type="containsText" dxfId="39" priority="85" operator="containsText" text="Check">
      <formula>NOT(ISERROR(SEARCH("Check",L10)))</formula>
    </cfRule>
  </conditionalFormatting>
  <conditionalFormatting sqref="N10:N16">
    <cfRule type="containsText" dxfId="38" priority="58" operator="containsText" text="don't">
      <formula>NOT(ISERROR(SEARCH("don't",N10)))</formula>
    </cfRule>
    <cfRule type="containsText" dxfId="37" priority="60" operator="containsText" text="good">
      <formula>NOT(ISERROR(SEARCH("good",N10)))</formula>
    </cfRule>
    <cfRule type="containsText" dxfId="36" priority="61" operator="containsText" text="Check">
      <formula>NOT(ISERROR(SEARCH("Check",N10)))</formula>
    </cfRule>
  </conditionalFormatting>
  <conditionalFormatting sqref="N18">
    <cfRule type="containsText" dxfId="35" priority="79" operator="containsText" text="good">
      <formula>NOT(ISERROR(SEARCH("good",N18)))</formula>
    </cfRule>
    <cfRule type="containsText" dxfId="34" priority="80" operator="containsText" text="Check">
      <formula>NOT(ISERROR(SEARCH("Check",N18)))</formula>
    </cfRule>
  </conditionalFormatting>
  <conditionalFormatting sqref="N26:N52">
    <cfRule type="containsText" dxfId="33" priority="56" operator="containsText" text="Good">
      <formula>NOT(ISERROR(SEARCH("Good",N26)))</formula>
    </cfRule>
  </conditionalFormatting>
  <conditionalFormatting sqref="N28:N35">
    <cfRule type="containsText" dxfId="32" priority="55" operator="containsText" text="discussion">
      <formula>NOT(ISERROR(SEARCH("discussion",N28)))</formula>
    </cfRule>
  </conditionalFormatting>
  <conditionalFormatting sqref="N52:N81">
    <cfRule type="cellIs" dxfId="31" priority="1" operator="lessThan">
      <formula>1</formula>
    </cfRule>
    <cfRule type="containsText" dxfId="30" priority="2" operator="containsText" text="reg">
      <formula>NOT(ISERROR(SEARCH("reg",N52)))</formula>
    </cfRule>
  </conditionalFormatting>
  <conditionalFormatting sqref="N53:N84">
    <cfRule type="containsText" dxfId="29" priority="3" operator="containsText" text="Good">
      <formula>NOT(ISERROR(SEARCH("Good",N53)))</formula>
    </cfRule>
  </conditionalFormatting>
  <conditionalFormatting sqref="N85:N92">
    <cfRule type="containsText" dxfId="28" priority="65" operator="containsText" text="Check">
      <formula>NOT(ISERROR(SEARCH("Check",N85)))</formula>
    </cfRule>
    <cfRule type="containsText" dxfId="27" priority="74" operator="containsText" text="Cost">
      <formula>NOT(ISERROR(SEARCH("Cost",N85)))</formula>
    </cfRule>
  </conditionalFormatting>
  <conditionalFormatting sqref="N93:N120">
    <cfRule type="containsText" dxfId="26" priority="75" operator="containsText" text="Good">
      <formula>NOT(ISERROR(SEARCH("Good",N93)))</formula>
    </cfRule>
  </conditionalFormatting>
  <conditionalFormatting sqref="N111:N120">
    <cfRule type="containsText" dxfId="25" priority="76" operator="containsText" text="Consultant">
      <formula>NOT(ISERROR(SEARCH("Consultant",N111)))</formula>
    </cfRule>
  </conditionalFormatting>
  <conditionalFormatting sqref="N121:N1048576 N1:N9 N17 N19:N24">
    <cfRule type="containsText" dxfId="24" priority="82" operator="containsText" text="Good">
      <formula>NOT(ISERROR(SEARCH("Good",N1)))</formula>
    </cfRule>
  </conditionalFormatting>
  <conditionalFormatting sqref="N144">
    <cfRule type="containsText" dxfId="23" priority="81" operator="containsText" text="Check">
      <formula>NOT(ISERROR(SEARCH("Check",N144)))</formula>
    </cfRule>
  </conditionalFormatting>
  <dataValidations count="6">
    <dataValidation type="list" allowBlank="1" showInputMessage="1" showErrorMessage="1" sqref="F52:F81" xr:uid="{F0B5A18F-3E18-4ED6-8C83-8EE0C642DDEA}">
      <formula1>$R$52:$R$56</formula1>
    </dataValidation>
    <dataValidation type="list" allowBlank="1" showInputMessage="1" showErrorMessage="1" sqref="I111:I120" xr:uid="{6B636871-E0A3-4369-8D18-4ADD187FFECE}">
      <formula1>$R$109:$R$110</formula1>
    </dataValidation>
    <dataValidation type="list" allowBlank="1" showInputMessage="1" showErrorMessage="1" promptTitle="Approved Fringe Benefit Rate" sqref="I48" xr:uid="{F79E4F2B-00A7-4E2F-90C6-BF3951AC01C4}">
      <formula1>$R$40:$R$41</formula1>
    </dataValidation>
    <dataValidation type="list" allowBlank="1" showInputMessage="1" showErrorMessage="1" sqref="C144" xr:uid="{4B8C8BFE-28F3-43DF-8143-6ED42231B758}">
      <formula1>$R$143:$R$145</formula1>
    </dataValidation>
    <dataValidation type="list" allowBlank="1" showInputMessage="1" showErrorMessage="1" sqref="D144" xr:uid="{AB6D0514-B597-4840-9D32-71432B6BA497}">
      <formula1>$R$146:$R$148</formula1>
    </dataValidation>
    <dataValidation type="list" allowBlank="1" showInputMessage="1" showErrorMessage="1" sqref="H28:H35" xr:uid="{DB29AD1C-A74F-4C78-A6EA-438DB9FA0F99}">
      <formula1>$R$24:$R$27</formula1>
    </dataValidation>
  </dataValidations>
  <hyperlinks>
    <hyperlink ref="C50:K50" r:id="rId1" display="Itemize travel expenses of staff personnel by purpose.  Note: Travel expenses for consultants should be included in the “Contractual /Consultant” category.  Please verify GSA rates here https://www.gsa.gov/travel/plan-book/per-diem-rates" xr:uid="{09CEA3A2-7B49-4F74-8B1B-7DF82DD8EDDE}"/>
    <hyperlink ref="C83:K83" r:id="rId2" display="Non-expendable items that are purchased  Expendable items should be included in the “Supplies” category. Rented or leased equipment costs should be listed in the “Contractual” category. Review DOJ's purchasing guidelines here." xr:uid="{9062ACB4-DCB8-492B-98C0-648F206BE0B2}"/>
  </hyperlinks>
  <pageMargins left="0.25" right="0.25" top="0.5" bottom="0.5" header="0.3" footer="0.3"/>
  <pageSetup scale="47" fitToHeight="0" orientation="landscape" horizontalDpi="4294967292" verticalDpi="4294967292" r:id="rId3"/>
  <rowBreaks count="4" manualBreakCount="4">
    <brk id="22" min="1" max="12" man="1"/>
    <brk id="49" min="1" max="12" man="1"/>
    <brk id="82" min="1" max="12" man="1"/>
    <brk id="121" min="1" max="12"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DC18E-2F58-4017-857A-6D230D48D07F}">
  <sheetPr>
    <tabColor rgb="FFF6C2BC"/>
    <pageSetUpPr fitToPage="1"/>
  </sheetPr>
  <dimension ref="A1:O43"/>
  <sheetViews>
    <sheetView showGridLines="0" zoomScale="40" zoomScaleNormal="40" zoomScaleSheetLayoutView="55" zoomScalePageLayoutView="75" workbookViewId="0">
      <selection activeCell="A3" sqref="A3:B3"/>
    </sheetView>
  </sheetViews>
  <sheetFormatPr defaultColWidth="11" defaultRowHeight="15.75"/>
  <cols>
    <col min="1" max="1" width="51.5" customWidth="1"/>
    <col min="2" max="2" width="86.75" customWidth="1"/>
    <col min="3" max="3" width="57.875" customWidth="1"/>
    <col min="4" max="4" width="28.875" customWidth="1"/>
    <col min="5" max="5" width="102.5" customWidth="1"/>
    <col min="6" max="6" width="34.375" style="201" customWidth="1"/>
    <col min="7" max="7" width="11.375" style="207" hidden="1" customWidth="1"/>
    <col min="8" max="8" width="35.25" style="201" customWidth="1"/>
    <col min="9" max="9" width="13.25" customWidth="1"/>
    <col min="10" max="11" width="11" customWidth="1"/>
  </cols>
  <sheetData>
    <row r="1" spans="1:15" ht="17.100000000000001" customHeight="1">
      <c r="B1" s="94"/>
      <c r="C1" s="94"/>
      <c r="D1" s="94"/>
      <c r="E1" s="94"/>
      <c r="F1" s="198"/>
      <c r="G1" s="199"/>
      <c r="H1" s="200"/>
    </row>
    <row r="2" spans="1:15" ht="23.1" customHeight="1" thickBot="1">
      <c r="A2" s="356" t="s">
        <v>0</v>
      </c>
      <c r="B2" s="357"/>
      <c r="C2" s="209"/>
      <c r="D2" s="209"/>
      <c r="E2" s="355" t="s">
        <v>216</v>
      </c>
      <c r="F2" s="198"/>
      <c r="G2" s="199"/>
      <c r="H2" s="200"/>
    </row>
    <row r="3" spans="1:15" ht="31.5" customHeight="1" thickTop="1">
      <c r="A3" s="466"/>
      <c r="B3" s="467"/>
      <c r="C3" s="210"/>
      <c r="D3" s="210"/>
      <c r="E3" s="355"/>
      <c r="F3" s="198"/>
      <c r="G3" s="199"/>
    </row>
    <row r="4" spans="1:15" ht="8.1" customHeight="1">
      <c r="B4" s="89"/>
      <c r="C4" s="89"/>
      <c r="D4" s="89"/>
      <c r="E4" s="89"/>
      <c r="F4" s="200"/>
      <c r="G4" s="199"/>
      <c r="H4" s="200"/>
    </row>
    <row r="5" spans="1:15" ht="8.1" customHeight="1" thickBot="1">
      <c r="B5" s="89"/>
      <c r="C5" s="89"/>
      <c r="D5" s="89"/>
      <c r="E5" s="89"/>
      <c r="F5" s="200"/>
      <c r="G5" s="199"/>
      <c r="H5" s="200"/>
    </row>
    <row r="6" spans="1:15" ht="68.25" customHeight="1" thickTop="1" thickBot="1">
      <c r="A6" s="202" t="s">
        <v>230</v>
      </c>
      <c r="B6" s="202" t="s">
        <v>231</v>
      </c>
      <c r="C6" s="208" t="s">
        <v>232</v>
      </c>
      <c r="D6" s="208" t="s">
        <v>233</v>
      </c>
      <c r="E6" s="203" t="s">
        <v>207</v>
      </c>
      <c r="F6" s="203" t="s">
        <v>208</v>
      </c>
      <c r="G6" s="204"/>
      <c r="H6" s="203" t="s">
        <v>209</v>
      </c>
      <c r="J6" s="353" t="s">
        <v>220</v>
      </c>
      <c r="K6" s="354"/>
      <c r="L6" s="354"/>
      <c r="M6" s="354"/>
      <c r="N6" s="354"/>
      <c r="O6" s="354"/>
    </row>
    <row r="7" spans="1:15" ht="39.950000000000003" customHeight="1" thickTop="1">
      <c r="A7" s="474"/>
      <c r="B7" s="475"/>
      <c r="C7" s="476"/>
      <c r="D7" s="476"/>
      <c r="E7" s="476"/>
      <c r="F7" s="477"/>
      <c r="G7" s="188"/>
      <c r="H7" s="189"/>
      <c r="J7" s="344" t="s">
        <v>218</v>
      </c>
      <c r="K7" s="345"/>
      <c r="L7" s="345"/>
      <c r="M7" s="345"/>
      <c r="N7" s="345"/>
      <c r="O7" s="346"/>
    </row>
    <row r="8" spans="1:15" ht="39.950000000000003" customHeight="1" thickBot="1">
      <c r="A8" s="478"/>
      <c r="B8" s="479"/>
      <c r="C8" s="480"/>
      <c r="D8" s="480"/>
      <c r="E8" s="480"/>
      <c r="F8" s="481"/>
      <c r="G8" s="73"/>
      <c r="H8" s="481"/>
      <c r="J8" s="350"/>
      <c r="K8" s="351"/>
      <c r="L8" s="351"/>
      <c r="M8" s="351"/>
      <c r="N8" s="351"/>
      <c r="O8" s="352"/>
    </row>
    <row r="9" spans="1:15" ht="39.950000000000003" customHeight="1" thickTop="1">
      <c r="A9" s="478"/>
      <c r="B9" s="479"/>
      <c r="C9" s="480"/>
      <c r="D9" s="480"/>
      <c r="E9" s="480"/>
      <c r="F9" s="481"/>
      <c r="G9" s="73"/>
      <c r="H9" s="481"/>
      <c r="J9" s="344" t="s">
        <v>219</v>
      </c>
      <c r="K9" s="345"/>
      <c r="L9" s="345"/>
      <c r="M9" s="345"/>
      <c r="N9" s="345"/>
      <c r="O9" s="346"/>
    </row>
    <row r="10" spans="1:15" ht="39.950000000000003" customHeight="1" thickBot="1">
      <c r="A10" s="478"/>
      <c r="B10" s="479"/>
      <c r="C10" s="480"/>
      <c r="D10" s="480"/>
      <c r="E10" s="480"/>
      <c r="F10" s="481"/>
      <c r="G10" s="73"/>
      <c r="H10" s="190"/>
      <c r="J10" s="347"/>
      <c r="K10" s="348"/>
      <c r="L10" s="348"/>
      <c r="M10" s="348"/>
      <c r="N10" s="348"/>
      <c r="O10" s="349"/>
    </row>
    <row r="11" spans="1:15" ht="39.950000000000003" customHeight="1" thickTop="1" thickBot="1">
      <c r="A11" s="478"/>
      <c r="B11" s="479"/>
      <c r="C11" s="476"/>
      <c r="D11" s="476"/>
      <c r="E11" s="481"/>
      <c r="F11" s="481"/>
      <c r="G11" s="73"/>
      <c r="H11" s="190"/>
      <c r="J11" s="350"/>
      <c r="K11" s="351"/>
      <c r="L11" s="351"/>
      <c r="M11" s="351"/>
      <c r="N11" s="351"/>
      <c r="O11" s="352"/>
    </row>
    <row r="12" spans="1:15" ht="39.950000000000003" customHeight="1" thickTop="1">
      <c r="A12" s="478"/>
      <c r="B12" s="479"/>
      <c r="C12" s="480"/>
      <c r="D12" s="480"/>
      <c r="E12" s="481"/>
      <c r="F12" s="481"/>
      <c r="G12" s="73"/>
      <c r="H12" s="481"/>
      <c r="J12" s="344" t="s">
        <v>221</v>
      </c>
      <c r="K12" s="345"/>
      <c r="L12" s="345"/>
      <c r="M12" s="345"/>
      <c r="N12" s="345"/>
      <c r="O12" s="346"/>
    </row>
    <row r="13" spans="1:15" ht="39.950000000000003" customHeight="1">
      <c r="A13" s="478"/>
      <c r="B13" s="479"/>
      <c r="C13" s="480"/>
      <c r="D13" s="480"/>
      <c r="E13" s="481"/>
      <c r="F13" s="481"/>
      <c r="G13" s="73"/>
      <c r="H13" s="481"/>
      <c r="J13" s="347"/>
      <c r="K13" s="348"/>
      <c r="L13" s="348"/>
      <c r="M13" s="348"/>
      <c r="N13" s="348"/>
      <c r="O13" s="349"/>
    </row>
    <row r="14" spans="1:15" ht="39.950000000000003" customHeight="1" thickBot="1">
      <c r="A14" s="478"/>
      <c r="B14" s="479"/>
      <c r="C14" s="480"/>
      <c r="D14" s="480"/>
      <c r="E14" s="481"/>
      <c r="F14" s="481"/>
      <c r="G14" s="73"/>
      <c r="H14" s="190"/>
      <c r="J14" s="350"/>
      <c r="K14" s="351"/>
      <c r="L14" s="351"/>
      <c r="M14" s="351"/>
      <c r="N14" s="351"/>
      <c r="O14" s="352"/>
    </row>
    <row r="15" spans="1:15" ht="39.950000000000003" customHeight="1" thickTop="1">
      <c r="A15" s="478"/>
      <c r="B15" s="479"/>
      <c r="C15" s="476"/>
      <c r="D15" s="476"/>
      <c r="E15" s="481"/>
      <c r="F15" s="481"/>
      <c r="G15" s="73"/>
      <c r="H15" s="190"/>
    </row>
    <row r="16" spans="1:15" ht="39.950000000000003" customHeight="1">
      <c r="A16" s="478"/>
      <c r="B16" s="479"/>
      <c r="C16" s="480"/>
      <c r="D16" s="480"/>
      <c r="E16" s="481"/>
      <c r="F16" s="481"/>
      <c r="G16" s="73"/>
      <c r="H16" s="481"/>
    </row>
    <row r="17" spans="1:8" ht="39.950000000000003" customHeight="1">
      <c r="A17" s="478"/>
      <c r="B17" s="479"/>
      <c r="C17" s="480"/>
      <c r="D17" s="480"/>
      <c r="E17" s="481"/>
      <c r="F17" s="481"/>
      <c r="G17" s="73"/>
      <c r="H17" s="481"/>
    </row>
    <row r="18" spans="1:8" ht="39.950000000000003" customHeight="1" thickBot="1">
      <c r="A18" s="482"/>
      <c r="B18" s="483"/>
      <c r="C18" s="480"/>
      <c r="D18" s="480"/>
      <c r="E18" s="484"/>
      <c r="F18" s="484"/>
      <c r="G18" s="191"/>
      <c r="H18" s="192"/>
    </row>
    <row r="19" spans="1:8" ht="39.950000000000003" customHeight="1" thickTop="1">
      <c r="A19" s="474"/>
      <c r="B19" s="475"/>
      <c r="C19" s="476"/>
      <c r="D19" s="476"/>
      <c r="E19" s="477"/>
      <c r="F19" s="477"/>
      <c r="G19" s="188"/>
      <c r="H19" s="189"/>
    </row>
    <row r="20" spans="1:8" ht="39.950000000000003" customHeight="1">
      <c r="A20" s="478"/>
      <c r="B20" s="479"/>
      <c r="C20" s="480"/>
      <c r="D20" s="480"/>
      <c r="E20" s="481"/>
      <c r="F20" s="481"/>
      <c r="G20" s="73"/>
      <c r="H20" s="481"/>
    </row>
    <row r="21" spans="1:8" ht="39.950000000000003" customHeight="1">
      <c r="A21" s="478"/>
      <c r="B21" s="479"/>
      <c r="C21" s="480"/>
      <c r="D21" s="480"/>
      <c r="E21" s="481"/>
      <c r="F21" s="481"/>
      <c r="G21" s="73"/>
      <c r="H21" s="481"/>
    </row>
    <row r="22" spans="1:8" ht="39.950000000000003" customHeight="1" thickBot="1">
      <c r="A22" s="478"/>
      <c r="B22" s="479"/>
      <c r="C22" s="480"/>
      <c r="D22" s="480"/>
      <c r="E22" s="481"/>
      <c r="F22" s="481"/>
      <c r="G22" s="73"/>
      <c r="H22" s="190"/>
    </row>
    <row r="23" spans="1:8" ht="39.950000000000003" customHeight="1" thickTop="1">
      <c r="A23" s="478"/>
      <c r="B23" s="479"/>
      <c r="C23" s="476"/>
      <c r="D23" s="476"/>
      <c r="E23" s="481"/>
      <c r="F23" s="481"/>
      <c r="G23" s="73"/>
      <c r="H23" s="190"/>
    </row>
    <row r="24" spans="1:8" ht="39.950000000000003" customHeight="1">
      <c r="A24" s="478"/>
      <c r="B24" s="479"/>
      <c r="C24" s="480"/>
      <c r="D24" s="480"/>
      <c r="E24" s="481"/>
      <c r="F24" s="481"/>
      <c r="G24" s="73"/>
      <c r="H24" s="481"/>
    </row>
    <row r="25" spans="1:8" ht="39.950000000000003" customHeight="1">
      <c r="A25" s="478"/>
      <c r="B25" s="479"/>
      <c r="C25" s="480"/>
      <c r="D25" s="480"/>
      <c r="E25" s="481"/>
      <c r="F25" s="481"/>
      <c r="G25" s="73"/>
      <c r="H25" s="481"/>
    </row>
    <row r="26" spans="1:8" ht="39.950000000000003" customHeight="1" thickBot="1">
      <c r="A26" s="478"/>
      <c r="B26" s="479"/>
      <c r="C26" s="480"/>
      <c r="D26" s="480"/>
      <c r="E26" s="481"/>
      <c r="F26" s="481"/>
      <c r="G26" s="73"/>
      <c r="H26" s="190"/>
    </row>
    <row r="27" spans="1:8" ht="39.950000000000003" customHeight="1" thickTop="1">
      <c r="A27" s="478"/>
      <c r="B27" s="479"/>
      <c r="C27" s="476"/>
      <c r="D27" s="476"/>
      <c r="E27" s="481"/>
      <c r="F27" s="481"/>
      <c r="G27" s="73"/>
      <c r="H27" s="190"/>
    </row>
    <row r="28" spans="1:8" ht="39.950000000000003" customHeight="1">
      <c r="A28" s="478"/>
      <c r="B28" s="479"/>
      <c r="C28" s="480"/>
      <c r="D28" s="480"/>
      <c r="E28" s="481"/>
      <c r="F28" s="481"/>
      <c r="G28" s="73"/>
      <c r="H28" s="481"/>
    </row>
    <row r="29" spans="1:8" ht="39.950000000000003" customHeight="1">
      <c r="A29" s="478"/>
      <c r="B29" s="479"/>
      <c r="C29" s="480"/>
      <c r="D29" s="480"/>
      <c r="E29" s="481"/>
      <c r="F29" s="481"/>
      <c r="G29" s="73"/>
      <c r="H29" s="481"/>
    </row>
    <row r="30" spans="1:8" ht="39.950000000000003" customHeight="1" thickBot="1">
      <c r="A30" s="482"/>
      <c r="B30" s="483"/>
      <c r="C30" s="480"/>
      <c r="D30" s="480"/>
      <c r="E30" s="484"/>
      <c r="F30" s="484"/>
      <c r="G30" s="191"/>
      <c r="H30" s="192"/>
    </row>
    <row r="31" spans="1:8" ht="39.950000000000003" customHeight="1" thickTop="1">
      <c r="A31" s="474"/>
      <c r="B31" s="475"/>
      <c r="C31" s="476"/>
      <c r="D31" s="476"/>
      <c r="E31" s="477"/>
      <c r="F31" s="477"/>
      <c r="G31" s="188"/>
      <c r="H31" s="189"/>
    </row>
    <row r="32" spans="1:8" ht="39.950000000000003" customHeight="1">
      <c r="A32" s="478"/>
      <c r="B32" s="479"/>
      <c r="C32" s="480"/>
      <c r="D32" s="480"/>
      <c r="E32" s="481"/>
      <c r="F32" s="481"/>
      <c r="G32" s="73"/>
      <c r="H32" s="481"/>
    </row>
    <row r="33" spans="1:8" ht="39.950000000000003" customHeight="1">
      <c r="A33" s="478"/>
      <c r="B33" s="479"/>
      <c r="C33" s="480"/>
      <c r="D33" s="480"/>
      <c r="E33" s="481"/>
      <c r="F33" s="481"/>
      <c r="G33" s="73"/>
      <c r="H33" s="481"/>
    </row>
    <row r="34" spans="1:8" ht="39.950000000000003" customHeight="1" thickBot="1">
      <c r="A34" s="478"/>
      <c r="B34" s="479"/>
      <c r="C34" s="480"/>
      <c r="D34" s="480"/>
      <c r="E34" s="481"/>
      <c r="F34" s="481"/>
      <c r="G34" s="73"/>
      <c r="H34" s="190"/>
    </row>
    <row r="35" spans="1:8" ht="39.950000000000003" customHeight="1" thickTop="1">
      <c r="A35" s="478"/>
      <c r="B35" s="479"/>
      <c r="C35" s="476"/>
      <c r="D35" s="476"/>
      <c r="E35" s="481"/>
      <c r="F35" s="481"/>
      <c r="G35" s="73"/>
      <c r="H35" s="190"/>
    </row>
    <row r="36" spans="1:8" ht="39.950000000000003" customHeight="1">
      <c r="A36" s="478"/>
      <c r="B36" s="479"/>
      <c r="C36" s="480"/>
      <c r="D36" s="480"/>
      <c r="E36" s="481"/>
      <c r="F36" s="481"/>
      <c r="G36" s="73"/>
      <c r="H36" s="481"/>
    </row>
    <row r="37" spans="1:8" ht="39.950000000000003" customHeight="1">
      <c r="A37" s="478"/>
      <c r="B37" s="479"/>
      <c r="C37" s="480"/>
      <c r="D37" s="480"/>
      <c r="E37" s="481"/>
      <c r="F37" s="481"/>
      <c r="G37" s="73"/>
      <c r="H37" s="481"/>
    </row>
    <row r="38" spans="1:8" ht="39.950000000000003" customHeight="1" thickBot="1">
      <c r="A38" s="478"/>
      <c r="B38" s="479"/>
      <c r="C38" s="480"/>
      <c r="D38" s="480"/>
      <c r="E38" s="481"/>
      <c r="F38" s="481"/>
      <c r="G38" s="73"/>
      <c r="H38" s="190"/>
    </row>
    <row r="39" spans="1:8" ht="39.950000000000003" customHeight="1" thickTop="1">
      <c r="A39" s="478"/>
      <c r="B39" s="479"/>
      <c r="C39" s="476"/>
      <c r="D39" s="476"/>
      <c r="E39" s="481"/>
      <c r="F39" s="481"/>
      <c r="G39" s="73"/>
      <c r="H39" s="190"/>
    </row>
    <row r="40" spans="1:8" ht="39.950000000000003" customHeight="1">
      <c r="A40" s="478"/>
      <c r="B40" s="479"/>
      <c r="C40" s="480"/>
      <c r="D40" s="480"/>
      <c r="E40" s="481"/>
      <c r="F40" s="481"/>
      <c r="G40" s="73"/>
      <c r="H40" s="481"/>
    </row>
    <row r="41" spans="1:8" ht="39.950000000000003" customHeight="1">
      <c r="A41" s="478"/>
      <c r="B41" s="479"/>
      <c r="C41" s="480"/>
      <c r="D41" s="480"/>
      <c r="E41" s="481"/>
      <c r="F41" s="481"/>
      <c r="G41" s="73"/>
      <c r="H41" s="481"/>
    </row>
    <row r="42" spans="1:8" ht="39.950000000000003" customHeight="1" thickBot="1">
      <c r="A42" s="482"/>
      <c r="B42" s="479"/>
      <c r="C42" s="480"/>
      <c r="D42" s="480"/>
      <c r="E42" s="481"/>
      <c r="F42" s="481"/>
      <c r="G42" s="73"/>
      <c r="H42" s="190"/>
    </row>
    <row r="43" spans="1:8" ht="16.5" thickTop="1"/>
  </sheetData>
  <sheetProtection algorithmName="SHA-512" hashValue="tqFSu+a099DipC733T+3w2HRK+VXnWdSfouKj7APjSjZ6xZggCLmR5hmuV1vlku21FrweXBQeH3airgqfNFMKQ==" saltValue="n0BKk1xyNePwZHKEL98ZJg==" spinCount="100000" sheet="1" formatCells="0" formatRows="0" insertColumns="0" insertRows="0" selectLockedCells="1"/>
  <dataConsolidate/>
  <mergeCells count="19">
    <mergeCell ref="B15:B18"/>
    <mergeCell ref="A7:A18"/>
    <mergeCell ref="B11:B14"/>
    <mergeCell ref="B7:B10"/>
    <mergeCell ref="A2:B2"/>
    <mergeCell ref="A3:B3"/>
    <mergeCell ref="A19:A30"/>
    <mergeCell ref="A31:A42"/>
    <mergeCell ref="B31:B34"/>
    <mergeCell ref="B35:B38"/>
    <mergeCell ref="B39:B42"/>
    <mergeCell ref="B27:B30"/>
    <mergeCell ref="B23:B26"/>
    <mergeCell ref="B19:B22"/>
    <mergeCell ref="J12:O14"/>
    <mergeCell ref="J6:O6"/>
    <mergeCell ref="J7:O8"/>
    <mergeCell ref="J9:O11"/>
    <mergeCell ref="E2:E3"/>
  </mergeCells>
  <printOptions horizontalCentered="1" verticalCentered="1"/>
  <pageMargins left="0.25" right="0.25" top="0.25" bottom="0.25" header="0.3" footer="0.3"/>
  <pageSetup scale="36"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4AFF-5809-40FC-BA6D-1DBA3D2FD85D}">
  <dimension ref="A1"/>
  <sheetViews>
    <sheetView workbookViewId="0">
      <selection activeCell="Q22" sqref="Q22"/>
    </sheetView>
  </sheetViews>
  <sheetFormatPr defaultRowHeight="15.75"/>
  <sheetData/>
  <sheetProtection algorithmName="SHA-512" hashValue="BH8VQGjhoUmybuMRr44+V7UlFVaxCdvoZ8qESrTyKOGSbl8MNtPjzuLKbSw4h3ogQJ34ZIRdPTJYJaaMAigbRg==" saltValue="a4us3Jin84gYMTwYaSD+D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89F5-0283-4B5F-92C2-8261BBEE3D9E}">
  <sheetPr>
    <tabColor theme="7" tint="0.59999389629810485"/>
    <pageSetUpPr fitToPage="1"/>
  </sheetPr>
  <dimension ref="B1:W161"/>
  <sheetViews>
    <sheetView showGridLines="0" zoomScale="85" zoomScaleNormal="85" zoomScaleSheetLayoutView="55" zoomScalePageLayoutView="75" workbookViewId="0">
      <selection activeCell="B31" sqref="B31:K34"/>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1" width="15.875" customWidth="1"/>
    <col min="12" max="12" width="15.875" hidden="1" customWidth="1"/>
    <col min="13" max="13" width="61.25" hidden="1" customWidth="1"/>
    <col min="14" max="14" width="40.75" style="3" hidden="1" customWidth="1"/>
    <col min="15" max="15" width="22.25" hidden="1" customWidth="1"/>
    <col min="16" max="16" width="3.5" customWidth="1"/>
    <col min="17" max="17" width="47.25" customWidth="1"/>
    <col min="18" max="23" width="11" customWidth="1"/>
  </cols>
  <sheetData>
    <row r="1" spans="2:23" ht="50.1" customHeight="1" thickBot="1">
      <c r="B1" s="94" t="s">
        <v>150</v>
      </c>
      <c r="C1" s="94"/>
      <c r="D1" s="94"/>
      <c r="E1" s="94"/>
      <c r="F1" s="94"/>
      <c r="G1" s="89"/>
      <c r="H1" s="89"/>
      <c r="I1" s="89"/>
      <c r="J1" s="89"/>
      <c r="K1" s="89"/>
    </row>
    <row r="2" spans="2:23" ht="20.100000000000001" customHeight="1" thickTop="1">
      <c r="B2" s="28" t="s">
        <v>0</v>
      </c>
      <c r="C2" s="358" t="s">
        <v>1</v>
      </c>
      <c r="D2" s="359"/>
      <c r="E2" s="360"/>
      <c r="F2" s="18"/>
      <c r="G2" s="214" t="s">
        <v>19</v>
      </c>
      <c r="H2" s="215"/>
      <c r="I2" s="215"/>
      <c r="J2" s="215"/>
      <c r="K2" s="216"/>
    </row>
    <row r="3" spans="2:23" ht="20.100000000000001" customHeight="1">
      <c r="B3" s="217" t="s">
        <v>2</v>
      </c>
      <c r="C3" s="361" t="s">
        <v>196</v>
      </c>
      <c r="D3" s="362"/>
      <c r="E3" s="363"/>
      <c r="F3" s="19"/>
      <c r="G3" s="225" t="s">
        <v>3</v>
      </c>
      <c r="H3" s="226"/>
      <c r="I3" s="226"/>
      <c r="J3" s="367" t="s">
        <v>205</v>
      </c>
      <c r="K3" s="368"/>
    </row>
    <row r="4" spans="2:23" ht="20.100000000000001" customHeight="1">
      <c r="B4" s="218"/>
      <c r="C4" s="364"/>
      <c r="D4" s="365"/>
      <c r="E4" s="366"/>
      <c r="F4" s="19"/>
      <c r="G4" s="225" t="s">
        <v>4</v>
      </c>
      <c r="H4" s="226"/>
      <c r="I4" s="226"/>
      <c r="J4" s="367" t="s">
        <v>195</v>
      </c>
      <c r="K4" s="368"/>
    </row>
    <row r="5" spans="2:23" ht="20.100000000000001" customHeight="1" thickBot="1">
      <c r="B5" s="29" t="s">
        <v>127</v>
      </c>
      <c r="C5" s="370" t="s">
        <v>20</v>
      </c>
      <c r="D5" s="371"/>
      <c r="E5" s="372"/>
      <c r="F5" s="18"/>
      <c r="G5" s="236" t="s">
        <v>21</v>
      </c>
      <c r="H5" s="237"/>
      <c r="I5" s="237"/>
      <c r="J5" s="373">
        <v>46023</v>
      </c>
      <c r="K5" s="374"/>
    </row>
    <row r="6" spans="2:23" ht="8.1" customHeight="1" thickTop="1">
      <c r="B6" s="89"/>
      <c r="C6" s="89"/>
      <c r="D6" s="89"/>
      <c r="E6" s="89"/>
      <c r="F6" s="89"/>
      <c r="G6" s="89"/>
      <c r="H6" s="89"/>
      <c r="I6" s="89"/>
      <c r="J6" s="89"/>
      <c r="K6" s="89"/>
    </row>
    <row r="7" spans="2:23" ht="24.95" customHeight="1" thickBot="1">
      <c r="B7" s="375" t="s">
        <v>5</v>
      </c>
      <c r="C7" s="376"/>
      <c r="D7" s="376"/>
      <c r="E7" s="376"/>
      <c r="F7" s="376"/>
      <c r="G7" s="376"/>
      <c r="H7" s="376"/>
      <c r="I7" s="376"/>
      <c r="J7" s="376"/>
      <c r="K7" s="376"/>
    </row>
    <row r="8" spans="2:23" ht="24.95" customHeight="1" thickTop="1">
      <c r="B8" s="20" t="s">
        <v>6</v>
      </c>
      <c r="C8" s="338" t="s">
        <v>22</v>
      </c>
      <c r="D8" s="338" t="s">
        <v>23</v>
      </c>
      <c r="E8" s="229" t="s">
        <v>24</v>
      </c>
      <c r="F8" s="340"/>
      <c r="G8" s="229" t="s">
        <v>151</v>
      </c>
      <c r="H8" s="229" t="s">
        <v>152</v>
      </c>
      <c r="I8" s="229" t="s">
        <v>153</v>
      </c>
      <c r="J8" s="338" t="s">
        <v>154</v>
      </c>
      <c r="K8" s="229" t="s">
        <v>140</v>
      </c>
      <c r="Q8" s="430" t="s">
        <v>170</v>
      </c>
      <c r="S8" s="377"/>
      <c r="T8" s="377"/>
      <c r="U8" s="377"/>
      <c r="V8" s="377"/>
      <c r="W8" s="377"/>
    </row>
    <row r="9" spans="2:23" ht="24.95" customHeight="1">
      <c r="B9" s="21" t="s">
        <v>7</v>
      </c>
      <c r="C9" s="339"/>
      <c r="D9" s="339"/>
      <c r="E9" s="230"/>
      <c r="F9" s="341"/>
      <c r="G9" s="230"/>
      <c r="H9" s="230"/>
      <c r="I9" s="230"/>
      <c r="J9" s="369"/>
      <c r="K9" s="337"/>
      <c r="Q9" s="431"/>
      <c r="S9" s="377"/>
      <c r="T9" s="377"/>
      <c r="U9" s="377"/>
      <c r="V9" s="377"/>
      <c r="W9" s="377"/>
    </row>
    <row r="10" spans="2:23" ht="30" customHeight="1">
      <c r="B10" s="30" t="s">
        <v>8</v>
      </c>
      <c r="C10" s="31">
        <f>K35</f>
        <v>60930</v>
      </c>
      <c r="D10" s="32">
        <f>L35</f>
        <v>0</v>
      </c>
      <c r="E10" s="269"/>
      <c r="F10" s="270"/>
      <c r="G10" s="122">
        <v>3982.5</v>
      </c>
      <c r="H10" s="122">
        <v>18982.5</v>
      </c>
      <c r="I10" s="122">
        <v>18982.5</v>
      </c>
      <c r="J10" s="122">
        <v>18982.5</v>
      </c>
      <c r="K10" s="31">
        <f>ROUND((G10+H10+I10+J10),0)</f>
        <v>60930</v>
      </c>
      <c r="L10" s="1"/>
      <c r="N10" s="119" t="str">
        <f t="shared" ref="N10:N16" si="0">IF(K10=C10,"Good","Quarterly projections don't match proposed budget")</f>
        <v>Good</v>
      </c>
      <c r="Q10" s="431"/>
      <c r="S10" s="377"/>
      <c r="T10" s="377"/>
      <c r="U10" s="377"/>
      <c r="V10" s="377"/>
      <c r="W10" s="377"/>
    </row>
    <row r="11" spans="2:23" ht="33" customHeight="1">
      <c r="B11" s="30" t="s">
        <v>9</v>
      </c>
      <c r="C11" s="31">
        <f>K47</f>
        <v>14610</v>
      </c>
      <c r="D11" s="32">
        <f>L47</f>
        <v>0</v>
      </c>
      <c r="E11" s="269"/>
      <c r="F11" s="270"/>
      <c r="G11" s="122">
        <v>277.5</v>
      </c>
      <c r="H11" s="122">
        <v>4777.5</v>
      </c>
      <c r="I11" s="122">
        <v>4777.5</v>
      </c>
      <c r="J11" s="122">
        <v>4777.5</v>
      </c>
      <c r="K11" s="31">
        <f t="shared" ref="K11:K16" si="1">ROUND((G11+H11+I11+J11),0)</f>
        <v>14610</v>
      </c>
      <c r="L11" s="1"/>
      <c r="N11" s="119" t="str">
        <f t="shared" si="0"/>
        <v>Good</v>
      </c>
      <c r="Q11" s="431"/>
      <c r="S11" s="377"/>
      <c r="T11" s="377"/>
      <c r="U11" s="377"/>
      <c r="V11" s="377"/>
      <c r="W11" s="377"/>
    </row>
    <row r="12" spans="2:23" ht="30" customHeight="1">
      <c r="B12" s="30" t="s">
        <v>10</v>
      </c>
      <c r="C12" s="31">
        <f>K86</f>
        <v>5744</v>
      </c>
      <c r="D12" s="32">
        <f>L86</f>
        <v>0</v>
      </c>
      <c r="E12" s="269"/>
      <c r="F12" s="270"/>
      <c r="G12" s="122">
        <v>364</v>
      </c>
      <c r="H12" s="122">
        <v>4652</v>
      </c>
      <c r="I12" s="122">
        <v>364</v>
      </c>
      <c r="J12" s="122">
        <v>364</v>
      </c>
      <c r="K12" s="31">
        <f t="shared" si="1"/>
        <v>5744</v>
      </c>
      <c r="L12" s="1"/>
      <c r="N12" s="119" t="str">
        <f t="shared" si="0"/>
        <v>Good</v>
      </c>
      <c r="Q12" s="431"/>
    </row>
    <row r="13" spans="2:23" ht="30" customHeight="1">
      <c r="B13" s="30" t="s">
        <v>11</v>
      </c>
      <c r="C13" s="31">
        <f>K99</f>
        <v>42000</v>
      </c>
      <c r="D13" s="32">
        <f>L99</f>
        <v>0</v>
      </c>
      <c r="E13" s="269"/>
      <c r="F13" s="270"/>
      <c r="G13" s="122">
        <v>29000</v>
      </c>
      <c r="H13" s="122">
        <v>13000</v>
      </c>
      <c r="I13" s="122">
        <v>0</v>
      </c>
      <c r="J13" s="122">
        <v>0</v>
      </c>
      <c r="K13" s="31">
        <f t="shared" si="1"/>
        <v>42000</v>
      </c>
      <c r="L13" s="1"/>
      <c r="N13" s="119" t="str">
        <f t="shared" si="0"/>
        <v>Good</v>
      </c>
      <c r="Q13" s="431"/>
    </row>
    <row r="14" spans="2:23" ht="30" customHeight="1">
      <c r="B14" s="30" t="s">
        <v>12</v>
      </c>
      <c r="C14" s="31">
        <f>K117</f>
        <v>12500</v>
      </c>
      <c r="D14" s="32">
        <f>L117</f>
        <v>0</v>
      </c>
      <c r="E14" s="269"/>
      <c r="F14" s="270"/>
      <c r="G14" s="122">
        <v>10890</v>
      </c>
      <c r="H14" s="122">
        <v>800</v>
      </c>
      <c r="I14" s="122">
        <v>810</v>
      </c>
      <c r="J14" s="122">
        <v>0</v>
      </c>
      <c r="K14" s="31">
        <f t="shared" si="1"/>
        <v>12500</v>
      </c>
      <c r="L14" s="1"/>
      <c r="N14" s="119" t="str">
        <f t="shared" si="0"/>
        <v>Good</v>
      </c>
      <c r="Q14" s="431"/>
    </row>
    <row r="15" spans="2:23" ht="30" customHeight="1">
      <c r="B15" s="30" t="s">
        <v>13</v>
      </c>
      <c r="C15" s="31">
        <f>K135</f>
        <v>21575</v>
      </c>
      <c r="D15" s="32">
        <f>L135</f>
        <v>0</v>
      </c>
      <c r="E15" s="269"/>
      <c r="F15" s="270"/>
      <c r="G15" s="122">
        <v>19268.75</v>
      </c>
      <c r="H15" s="122">
        <v>768.75</v>
      </c>
      <c r="I15" s="122">
        <v>768.75</v>
      </c>
      <c r="J15" s="122">
        <v>768.75</v>
      </c>
      <c r="K15" s="31">
        <f t="shared" si="1"/>
        <v>21575</v>
      </c>
      <c r="L15" s="1"/>
      <c r="N15" s="119" t="str">
        <f t="shared" si="0"/>
        <v>Good</v>
      </c>
      <c r="Q15" s="431"/>
    </row>
    <row r="16" spans="2:23" ht="30" customHeight="1" thickBot="1">
      <c r="B16" s="30" t="s">
        <v>14</v>
      </c>
      <c r="C16" s="31">
        <f>K151</f>
        <v>52675</v>
      </c>
      <c r="D16" s="32">
        <f>L151</f>
        <v>0</v>
      </c>
      <c r="E16" s="269"/>
      <c r="F16" s="270"/>
      <c r="G16" s="122">
        <v>47825</v>
      </c>
      <c r="H16" s="122">
        <v>3850</v>
      </c>
      <c r="I16" s="122">
        <v>1000</v>
      </c>
      <c r="J16" s="122">
        <v>0</v>
      </c>
      <c r="K16" s="31">
        <f t="shared" si="1"/>
        <v>52675</v>
      </c>
      <c r="L16" s="1"/>
      <c r="N16" s="119" t="str">
        <f t="shared" si="0"/>
        <v>Good</v>
      </c>
      <c r="Q16" s="432"/>
    </row>
    <row r="17" spans="2:17" ht="21.95" customHeight="1" thickTop="1">
      <c r="B17" s="22" t="s">
        <v>15</v>
      </c>
      <c r="C17" s="33">
        <f>SUM(C10:C16)</f>
        <v>210034</v>
      </c>
      <c r="D17" s="34">
        <f>SUM(D10:D16)</f>
        <v>0</v>
      </c>
      <c r="E17" s="35"/>
      <c r="F17" s="36"/>
      <c r="G17" s="33">
        <f>SUM(G10:G16)</f>
        <v>111607.75</v>
      </c>
      <c r="H17" s="33">
        <f>SUM(H10:H16)</f>
        <v>46830.75</v>
      </c>
      <c r="I17" s="33">
        <f>SUM(I10:I16)</f>
        <v>26702.75</v>
      </c>
      <c r="J17" s="33">
        <f>SUM(J10:J16)</f>
        <v>24892.75</v>
      </c>
      <c r="K17" s="33">
        <f>SUM(K10:K16)</f>
        <v>210034</v>
      </c>
    </row>
    <row r="18" spans="2:17" ht="30" hidden="1" customHeight="1">
      <c r="B18" s="37" t="s">
        <v>16</v>
      </c>
      <c r="C18" s="38">
        <f>K158</f>
        <v>15963</v>
      </c>
      <c r="D18" s="39">
        <v>0</v>
      </c>
      <c r="E18" s="390"/>
      <c r="F18" s="391"/>
      <c r="G18" s="123">
        <v>3139</v>
      </c>
      <c r="H18" s="123">
        <v>3845</v>
      </c>
      <c r="I18" s="123">
        <v>2962</v>
      </c>
      <c r="J18" s="123">
        <v>0</v>
      </c>
      <c r="K18" s="124">
        <f>G18+H18+I18+J18</f>
        <v>9946</v>
      </c>
      <c r="L18" s="1"/>
      <c r="N18" s="1" t="str">
        <f t="shared" ref="N18" si="2">IF(K18=C18,"Good","Check Figures")</f>
        <v>Check Figures</v>
      </c>
    </row>
    <row r="19" spans="2:17" ht="21.95" hidden="1" customHeight="1">
      <c r="B19" s="23" t="s">
        <v>17</v>
      </c>
      <c r="C19" s="40">
        <f>SUM(C18:C18)</f>
        <v>15963</v>
      </c>
      <c r="D19" s="40">
        <f>SUM(D18:D18)</f>
        <v>0</v>
      </c>
      <c r="E19" s="41"/>
      <c r="F19" s="41"/>
      <c r="G19" s="41"/>
      <c r="H19" s="41"/>
      <c r="I19" s="41"/>
      <c r="J19" s="41"/>
      <c r="K19" s="42"/>
    </row>
    <row r="20" spans="2:17" ht="8.1" hidden="1" customHeight="1">
      <c r="B20" s="89"/>
      <c r="C20" s="90"/>
      <c r="D20" s="90"/>
      <c r="E20" s="91"/>
      <c r="F20" s="91"/>
      <c r="G20" s="91"/>
      <c r="H20" s="91"/>
      <c r="I20" s="91"/>
      <c r="J20" s="91"/>
      <c r="K20" s="90"/>
    </row>
    <row r="21" spans="2:17" ht="21.95" hidden="1" customHeight="1">
      <c r="B21" s="23" t="s">
        <v>18</v>
      </c>
      <c r="C21" s="40">
        <f>C17+C19</f>
        <v>225997</v>
      </c>
      <c r="D21" s="43">
        <f>D17+D19</f>
        <v>0</v>
      </c>
      <c r="E21" s="44"/>
      <c r="F21" s="45"/>
      <c r="G21" s="45"/>
      <c r="H21" s="45"/>
      <c r="I21" s="45"/>
      <c r="J21" s="45"/>
      <c r="K21" s="42"/>
    </row>
    <row r="22" spans="2:17" ht="21.95" customHeight="1">
      <c r="B22" s="85"/>
      <c r="C22" s="86"/>
      <c r="D22" s="86"/>
      <c r="E22" s="87"/>
      <c r="F22" s="88"/>
      <c r="G22" s="87"/>
      <c r="H22" s="87"/>
      <c r="I22" s="87"/>
      <c r="J22" s="87"/>
      <c r="K22" s="87"/>
    </row>
    <row r="23" spans="2:17" ht="24.95" customHeight="1">
      <c r="B23" s="330" t="s">
        <v>25</v>
      </c>
      <c r="C23" s="331"/>
      <c r="D23" s="331"/>
      <c r="E23" s="331"/>
      <c r="F23" s="331"/>
      <c r="G23" s="331"/>
      <c r="H23" s="331"/>
      <c r="I23" s="331"/>
      <c r="J23" s="331"/>
      <c r="K23" s="331"/>
      <c r="L23" s="331"/>
      <c r="M23" s="331"/>
    </row>
    <row r="24" spans="2:17" ht="24.95" customHeight="1">
      <c r="B24" s="332" t="s">
        <v>6</v>
      </c>
      <c r="C24" s="333"/>
      <c r="D24" s="333"/>
      <c r="E24" s="333"/>
      <c r="F24" s="333"/>
      <c r="G24" s="333"/>
      <c r="H24" s="333"/>
      <c r="I24" s="333"/>
      <c r="J24" s="333"/>
      <c r="K24" s="333"/>
      <c r="L24" s="333"/>
      <c r="M24" s="333"/>
      <c r="N24" s="334"/>
      <c r="O24" t="s">
        <v>26</v>
      </c>
    </row>
    <row r="25" spans="2:17" ht="24.95" customHeight="1">
      <c r="B25" s="335" t="s">
        <v>7</v>
      </c>
      <c r="C25" s="336"/>
      <c r="D25" s="336"/>
      <c r="E25" s="336"/>
      <c r="F25" s="336"/>
      <c r="G25" s="336"/>
      <c r="H25" s="336"/>
      <c r="I25" s="336"/>
      <c r="J25" s="336"/>
      <c r="K25" s="336"/>
      <c r="L25" s="336"/>
      <c r="M25" s="336"/>
      <c r="N25" s="334"/>
      <c r="O25" t="s">
        <v>27</v>
      </c>
    </row>
    <row r="26" spans="2:17" ht="37.5" customHeight="1" thickBot="1">
      <c r="B26" s="92" t="s">
        <v>28</v>
      </c>
      <c r="C26" s="250" t="s">
        <v>29</v>
      </c>
      <c r="D26" s="251"/>
      <c r="E26" s="251"/>
      <c r="F26" s="251"/>
      <c r="G26" s="251"/>
      <c r="H26" s="251"/>
      <c r="I26" s="251"/>
      <c r="J26" s="251"/>
      <c r="K26" s="251"/>
      <c r="L26" s="251"/>
      <c r="M26" s="252"/>
      <c r="N26" s="103"/>
      <c r="O26" t="s">
        <v>30</v>
      </c>
    </row>
    <row r="27" spans="2:17" ht="54" customHeight="1" thickTop="1">
      <c r="B27" s="46" t="s">
        <v>137</v>
      </c>
      <c r="C27" s="261" t="s">
        <v>149</v>
      </c>
      <c r="D27" s="262"/>
      <c r="E27" s="263"/>
      <c r="F27" s="47" t="s">
        <v>106</v>
      </c>
      <c r="G27" s="48" t="s">
        <v>141</v>
      </c>
      <c r="H27" s="48" t="s">
        <v>142</v>
      </c>
      <c r="I27" s="48" t="s">
        <v>143</v>
      </c>
      <c r="J27" s="10" t="s">
        <v>31</v>
      </c>
      <c r="K27" s="10" t="s">
        <v>32</v>
      </c>
      <c r="L27" s="49" t="s">
        <v>33</v>
      </c>
      <c r="M27" s="49" t="s">
        <v>34</v>
      </c>
      <c r="N27" s="4"/>
      <c r="O27" t="s">
        <v>35</v>
      </c>
      <c r="Q27" s="430" t="s">
        <v>188</v>
      </c>
    </row>
    <row r="28" spans="2:17" ht="33" customHeight="1">
      <c r="B28" s="125" t="s">
        <v>105</v>
      </c>
      <c r="C28" s="387" t="s">
        <v>166</v>
      </c>
      <c r="D28" s="388"/>
      <c r="E28" s="389"/>
      <c r="F28" s="126" t="s">
        <v>36</v>
      </c>
      <c r="G28" s="127">
        <v>60000</v>
      </c>
      <c r="H28" s="126" t="s">
        <v>35</v>
      </c>
      <c r="I28" s="128">
        <v>0.75</v>
      </c>
      <c r="J28" s="129">
        <v>1</v>
      </c>
      <c r="K28" s="54">
        <f>ROUND((G28*I28*J28),0)</f>
        <v>45000</v>
      </c>
      <c r="L28" s="38">
        <v>0</v>
      </c>
      <c r="M28" s="55"/>
      <c r="N28" s="130" t="str">
        <f t="shared" ref="N28:N34" si="3">IF(AND(J28&lt;5%,J28&gt;0%),"If awarded, expect a discussion about the efficient distribution of your budget and the need for personnel support whose percentage of time is 5% or less.", " ")</f>
        <v xml:space="preserve"> </v>
      </c>
      <c r="Q28" s="431"/>
    </row>
    <row r="29" spans="2:17" ht="33" customHeight="1">
      <c r="B29" s="131" t="s">
        <v>222</v>
      </c>
      <c r="C29" s="387" t="s">
        <v>224</v>
      </c>
      <c r="D29" s="388"/>
      <c r="E29" s="389"/>
      <c r="F29" s="126" t="s">
        <v>36</v>
      </c>
      <c r="G29" s="127">
        <v>45000</v>
      </c>
      <c r="H29" s="126" t="s">
        <v>35</v>
      </c>
      <c r="I29" s="128">
        <v>1</v>
      </c>
      <c r="J29" s="129">
        <v>0.25</v>
      </c>
      <c r="K29" s="54">
        <f>ROUND((G29*I29*J29),0)</f>
        <v>11250</v>
      </c>
      <c r="L29" s="38">
        <v>0</v>
      </c>
      <c r="M29" s="55"/>
      <c r="N29" s="130" t="str">
        <f t="shared" si="3"/>
        <v xml:space="preserve"> </v>
      </c>
      <c r="Q29" s="431"/>
    </row>
    <row r="30" spans="2:17" ht="33" customHeight="1">
      <c r="B30" s="125" t="s">
        <v>223</v>
      </c>
      <c r="C30" s="387" t="s">
        <v>167</v>
      </c>
      <c r="D30" s="388"/>
      <c r="E30" s="389"/>
      <c r="F30" s="126" t="s">
        <v>37</v>
      </c>
      <c r="G30" s="127">
        <v>15</v>
      </c>
      <c r="H30" s="126" t="s">
        <v>26</v>
      </c>
      <c r="I30" s="128">
        <v>312</v>
      </c>
      <c r="J30" s="129">
        <v>1</v>
      </c>
      <c r="K30" s="54">
        <f>ROUND((G30*I30*J30),0)</f>
        <v>4680</v>
      </c>
      <c r="L30" s="38">
        <v>0</v>
      </c>
      <c r="M30" s="55"/>
      <c r="N30" s="130" t="str">
        <f t="shared" si="3"/>
        <v xml:space="preserve"> </v>
      </c>
      <c r="Q30" s="431"/>
    </row>
    <row r="31" spans="2:17" ht="43.5" customHeight="1">
      <c r="B31" s="378" t="s">
        <v>225</v>
      </c>
      <c r="C31" s="379"/>
      <c r="D31" s="379"/>
      <c r="E31" s="379"/>
      <c r="F31" s="379"/>
      <c r="G31" s="379"/>
      <c r="H31" s="379"/>
      <c r="I31" s="379"/>
      <c r="J31" s="379"/>
      <c r="K31" s="380"/>
      <c r="L31" s="38">
        <v>0</v>
      </c>
      <c r="M31" s="55"/>
      <c r="N31" s="130" t="str">
        <f t="shared" si="3"/>
        <v xml:space="preserve"> </v>
      </c>
      <c r="Q31" s="431"/>
    </row>
    <row r="32" spans="2:17" ht="43.5" customHeight="1">
      <c r="B32" s="381"/>
      <c r="C32" s="382"/>
      <c r="D32" s="382"/>
      <c r="E32" s="382"/>
      <c r="F32" s="382"/>
      <c r="G32" s="382"/>
      <c r="H32" s="382"/>
      <c r="I32" s="382"/>
      <c r="J32" s="382"/>
      <c r="K32" s="383"/>
      <c r="L32" s="38">
        <v>0</v>
      </c>
      <c r="M32" s="55"/>
      <c r="N32" s="130" t="str">
        <f>IF(AND(J32&lt;5%,J32&gt;0%),"If awarded, expect a discussion about the efficient distribution of your budget and the need for personnel support whose percentage of time is 5% or less.", " ")</f>
        <v xml:space="preserve"> </v>
      </c>
      <c r="Q32" s="431"/>
    </row>
    <row r="33" spans="2:17" ht="43.5" customHeight="1">
      <c r="B33" s="381"/>
      <c r="C33" s="382"/>
      <c r="D33" s="382"/>
      <c r="E33" s="382"/>
      <c r="F33" s="382"/>
      <c r="G33" s="382"/>
      <c r="H33" s="382"/>
      <c r="I33" s="382"/>
      <c r="J33" s="382"/>
      <c r="K33" s="383"/>
      <c r="L33" s="38">
        <v>0</v>
      </c>
      <c r="M33" s="55"/>
      <c r="N33" s="130" t="str">
        <f t="shared" si="3"/>
        <v xml:space="preserve"> </v>
      </c>
      <c r="Q33" s="431"/>
    </row>
    <row r="34" spans="2:17" ht="43.5" customHeight="1" thickBot="1">
      <c r="B34" s="384"/>
      <c r="C34" s="385"/>
      <c r="D34" s="385"/>
      <c r="E34" s="385"/>
      <c r="F34" s="385"/>
      <c r="G34" s="385"/>
      <c r="H34" s="385"/>
      <c r="I34" s="385"/>
      <c r="J34" s="385"/>
      <c r="K34" s="386"/>
      <c r="L34" s="38">
        <v>0</v>
      </c>
      <c r="M34" s="55"/>
      <c r="N34" s="130" t="str">
        <f t="shared" si="3"/>
        <v xml:space="preserve"> </v>
      </c>
      <c r="Q34" s="432"/>
    </row>
    <row r="35" spans="2:17" ht="21.95" customHeight="1" thickTop="1">
      <c r="B35" s="247" t="s">
        <v>38</v>
      </c>
      <c r="C35" s="342"/>
      <c r="D35" s="342"/>
      <c r="E35" s="342"/>
      <c r="F35" s="342"/>
      <c r="G35" s="342"/>
      <c r="H35" s="342"/>
      <c r="I35" s="342"/>
      <c r="J35" s="343"/>
      <c r="K35" s="16">
        <f>SUM(K28:K34)</f>
        <v>60930</v>
      </c>
      <c r="L35" s="16">
        <f>SUM(L28:L34)</f>
        <v>0</v>
      </c>
      <c r="M35" s="16"/>
      <c r="Q35" s="132"/>
    </row>
    <row r="36" spans="2:17" ht="37.5" customHeight="1" thickBot="1">
      <c r="B36" s="92" t="s">
        <v>39</v>
      </c>
      <c r="C36" s="250" t="s">
        <v>155</v>
      </c>
      <c r="D36" s="251"/>
      <c r="E36" s="251"/>
      <c r="F36" s="251"/>
      <c r="G36" s="251"/>
      <c r="H36" s="251"/>
      <c r="I36" s="251"/>
      <c r="J36" s="251"/>
      <c r="K36" s="251"/>
      <c r="L36" s="251"/>
      <c r="M36" s="252"/>
    </row>
    <row r="37" spans="2:17" ht="32.1" customHeight="1" thickTop="1">
      <c r="B37" s="96" t="s">
        <v>168</v>
      </c>
      <c r="C37" s="318" t="s">
        <v>40</v>
      </c>
      <c r="D37" s="319"/>
      <c r="E37" s="319"/>
      <c r="F37" s="319"/>
      <c r="G37" s="319"/>
      <c r="H37" s="320"/>
      <c r="I37" s="98" t="s">
        <v>41</v>
      </c>
      <c r="J37" s="48" t="s">
        <v>94</v>
      </c>
      <c r="K37" s="10" t="s">
        <v>32</v>
      </c>
      <c r="L37" s="49" t="s">
        <v>33</v>
      </c>
      <c r="M37" s="49" t="s">
        <v>34</v>
      </c>
      <c r="Q37" s="430" t="s">
        <v>171</v>
      </c>
    </row>
    <row r="38" spans="2:17" ht="21.95" customHeight="1">
      <c r="B38" s="11" t="str">
        <f>B28</f>
        <v>Counselor, New Hire</v>
      </c>
      <c r="C38" s="392" t="s">
        <v>42</v>
      </c>
      <c r="D38" s="393"/>
      <c r="E38" s="393"/>
      <c r="F38" s="393"/>
      <c r="G38" s="393"/>
      <c r="H38" s="394"/>
      <c r="I38" s="58">
        <f t="shared" ref="I38:I44" si="4">K28</f>
        <v>45000</v>
      </c>
      <c r="J38" s="133">
        <v>0.3</v>
      </c>
      <c r="K38" s="14">
        <f>ROUND((I38*J38),0)</f>
        <v>13500</v>
      </c>
      <c r="L38" s="38">
        <v>0</v>
      </c>
      <c r="M38" s="55"/>
      <c r="Q38" s="433"/>
    </row>
    <row r="39" spans="2:17" ht="21.95" customHeight="1">
      <c r="B39" s="11" t="str">
        <f>B29</f>
        <v>Counselor, Jane Doe</v>
      </c>
      <c r="C39" s="392" t="s">
        <v>43</v>
      </c>
      <c r="D39" s="393"/>
      <c r="E39" s="393"/>
      <c r="F39" s="393"/>
      <c r="G39" s="393"/>
      <c r="H39" s="394"/>
      <c r="I39" s="58">
        <f t="shared" si="4"/>
        <v>11250</v>
      </c>
      <c r="J39" s="133">
        <f>7.65%+1.35%+0.87%</f>
        <v>9.8699999999999996E-2</v>
      </c>
      <c r="K39" s="14">
        <f t="shared" ref="K39:K40" si="5">ROUND((I39*J39),0)</f>
        <v>1110</v>
      </c>
      <c r="L39" s="38">
        <v>0</v>
      </c>
      <c r="M39" s="55"/>
      <c r="O39" t="s">
        <v>161</v>
      </c>
      <c r="Q39" s="433"/>
    </row>
    <row r="40" spans="2:17" ht="21.95" customHeight="1">
      <c r="B40" s="11" t="str">
        <f>B30</f>
        <v>Mental Health Clinical Intern, John Smith</v>
      </c>
      <c r="C40" s="392" t="s">
        <v>120</v>
      </c>
      <c r="D40" s="393"/>
      <c r="E40" s="393"/>
      <c r="F40" s="393"/>
      <c r="G40" s="393"/>
      <c r="H40" s="394"/>
      <c r="I40" s="58">
        <f t="shared" si="4"/>
        <v>4680</v>
      </c>
      <c r="J40" s="133">
        <v>0</v>
      </c>
      <c r="K40" s="14">
        <f t="shared" si="5"/>
        <v>0</v>
      </c>
      <c r="L40" s="38">
        <v>0</v>
      </c>
      <c r="M40" s="55"/>
      <c r="Q40" s="433"/>
    </row>
    <row r="41" spans="2:17" ht="21.95" customHeight="1">
      <c r="B41" s="120"/>
      <c r="C41" s="392"/>
      <c r="D41" s="393"/>
      <c r="E41" s="393"/>
      <c r="F41" s="393"/>
      <c r="G41" s="393"/>
      <c r="H41" s="394"/>
      <c r="I41" s="58">
        <f t="shared" si="4"/>
        <v>0</v>
      </c>
      <c r="J41" s="133">
        <v>0</v>
      </c>
      <c r="K41" s="14">
        <f t="shared" ref="K41:K44" si="6">ROUND((I41*J41),0)</f>
        <v>0</v>
      </c>
      <c r="L41" s="38">
        <v>0</v>
      </c>
      <c r="M41" s="55"/>
      <c r="Q41" s="433"/>
    </row>
    <row r="42" spans="2:17" ht="21.95" customHeight="1">
      <c r="B42" s="120">
        <f>B32</f>
        <v>0</v>
      </c>
      <c r="C42" s="392"/>
      <c r="D42" s="393"/>
      <c r="E42" s="393"/>
      <c r="F42" s="393"/>
      <c r="G42" s="393"/>
      <c r="H42" s="394"/>
      <c r="I42" s="58">
        <f t="shared" si="4"/>
        <v>0</v>
      </c>
      <c r="J42" s="133">
        <v>0</v>
      </c>
      <c r="K42" s="14">
        <f t="shared" si="6"/>
        <v>0</v>
      </c>
      <c r="L42" s="38">
        <v>0</v>
      </c>
      <c r="M42" s="55"/>
      <c r="Q42" s="433"/>
    </row>
    <row r="43" spans="2:17" ht="21.95" customHeight="1">
      <c r="B43" s="120">
        <f>B33</f>
        <v>0</v>
      </c>
      <c r="C43" s="392"/>
      <c r="D43" s="393"/>
      <c r="E43" s="393"/>
      <c r="F43" s="393"/>
      <c r="G43" s="393"/>
      <c r="H43" s="394"/>
      <c r="I43" s="58">
        <f t="shared" si="4"/>
        <v>0</v>
      </c>
      <c r="J43" s="133">
        <v>0</v>
      </c>
      <c r="K43" s="14">
        <f t="shared" si="6"/>
        <v>0</v>
      </c>
      <c r="L43" s="38">
        <v>0</v>
      </c>
      <c r="M43" s="55"/>
      <c r="Q43" s="433"/>
    </row>
    <row r="44" spans="2:17" ht="21.75" customHeight="1">
      <c r="B44" s="120">
        <f>B34</f>
        <v>0</v>
      </c>
      <c r="C44" s="392"/>
      <c r="D44" s="393"/>
      <c r="E44" s="393"/>
      <c r="F44" s="393"/>
      <c r="G44" s="393"/>
      <c r="H44" s="394"/>
      <c r="I44" s="58">
        <f t="shared" si="4"/>
        <v>0</v>
      </c>
      <c r="J44" s="133">
        <v>0</v>
      </c>
      <c r="K44" s="14">
        <f t="shared" si="6"/>
        <v>0</v>
      </c>
      <c r="L44" s="38">
        <v>0</v>
      </c>
      <c r="M44" s="55"/>
      <c r="Q44" s="433"/>
    </row>
    <row r="45" spans="2:17" ht="21.95" customHeight="1">
      <c r="B45" s="310" t="s">
        <v>138</v>
      </c>
      <c r="C45" s="311"/>
      <c r="D45" s="311"/>
      <c r="E45" s="311"/>
      <c r="F45" s="311"/>
      <c r="G45" s="311"/>
      <c r="H45" s="312"/>
      <c r="I45" s="313" t="s">
        <v>44</v>
      </c>
      <c r="J45" s="314"/>
      <c r="K45" s="314"/>
      <c r="L45" s="314"/>
      <c r="M45" s="315"/>
      <c r="N45" s="103"/>
      <c r="P45" s="134"/>
      <c r="Q45" s="433"/>
    </row>
    <row r="46" spans="2:17" ht="90.75" customHeight="1" thickBot="1">
      <c r="B46" s="395" t="s">
        <v>174</v>
      </c>
      <c r="C46" s="396"/>
      <c r="D46" s="397" t="s">
        <v>45</v>
      </c>
      <c r="E46" s="396"/>
      <c r="F46" s="396"/>
      <c r="G46" s="396"/>
      <c r="H46" s="398"/>
      <c r="I46" s="401" t="s">
        <v>162</v>
      </c>
      <c r="J46" s="402"/>
      <c r="K46" s="402"/>
      <c r="L46" s="402"/>
      <c r="M46" s="402"/>
      <c r="Q46" s="434"/>
    </row>
    <row r="47" spans="2:17" ht="21.95" customHeight="1" thickTop="1">
      <c r="B47" s="247" t="s">
        <v>46</v>
      </c>
      <c r="C47" s="248"/>
      <c r="D47" s="248"/>
      <c r="E47" s="248"/>
      <c r="F47" s="248"/>
      <c r="G47" s="248"/>
      <c r="H47" s="248"/>
      <c r="I47" s="248"/>
      <c r="J47" s="249"/>
      <c r="K47" s="16">
        <f>SUM(K38:K44)</f>
        <v>14610</v>
      </c>
      <c r="L47" s="16">
        <f>SUM(L38:L44)</f>
        <v>0</v>
      </c>
      <c r="M47" s="16"/>
    </row>
    <row r="48" spans="2:17" ht="37.5" customHeight="1" thickBot="1">
      <c r="B48" s="93" t="s">
        <v>47</v>
      </c>
      <c r="C48" s="399" t="s">
        <v>183</v>
      </c>
      <c r="D48" s="400"/>
      <c r="E48" s="400"/>
      <c r="F48" s="400"/>
      <c r="G48" s="400"/>
      <c r="H48" s="400"/>
      <c r="I48" s="400"/>
      <c r="J48" s="400"/>
      <c r="K48" s="400"/>
      <c r="L48" s="400"/>
      <c r="M48" s="400"/>
      <c r="N48" s="103"/>
    </row>
    <row r="49" spans="2:17" ht="32.1" customHeight="1" thickTop="1">
      <c r="B49" s="60" t="s">
        <v>146</v>
      </c>
      <c r="C49" s="60" t="s">
        <v>144</v>
      </c>
      <c r="D49" s="60" t="s">
        <v>104</v>
      </c>
      <c r="E49" s="61" t="s">
        <v>48</v>
      </c>
      <c r="F49" s="62" t="s">
        <v>49</v>
      </c>
      <c r="G49" s="60" t="s">
        <v>145</v>
      </c>
      <c r="H49" s="62" t="s">
        <v>51</v>
      </c>
      <c r="I49" s="62" t="s">
        <v>52</v>
      </c>
      <c r="J49" s="63" t="s">
        <v>53</v>
      </c>
      <c r="K49" s="62" t="s">
        <v>32</v>
      </c>
      <c r="L49" s="64" t="s">
        <v>33</v>
      </c>
      <c r="M49" s="49" t="s">
        <v>34</v>
      </c>
      <c r="N49" s="4"/>
      <c r="Q49" s="430" t="s">
        <v>189</v>
      </c>
    </row>
    <row r="50" spans="2:17" ht="21.95" customHeight="1">
      <c r="B50" s="424" t="s">
        <v>191</v>
      </c>
      <c r="C50" s="426" t="s">
        <v>54</v>
      </c>
      <c r="D50" s="135" t="s">
        <v>55</v>
      </c>
      <c r="E50" s="136">
        <v>224</v>
      </c>
      <c r="F50" s="135" t="s">
        <v>56</v>
      </c>
      <c r="G50" s="137">
        <v>3</v>
      </c>
      <c r="H50" s="138">
        <v>1</v>
      </c>
      <c r="I50" s="139">
        <v>1</v>
      </c>
      <c r="J50" s="106">
        <f t="shared" ref="J50:J58" si="7">E50*G50*H50*I50</f>
        <v>672</v>
      </c>
      <c r="K50" s="309">
        <f>ROUND((J50+J51+J52),0)</f>
        <v>1272</v>
      </c>
      <c r="L50" s="306">
        <v>0</v>
      </c>
      <c r="M50" s="304" t="s">
        <v>160</v>
      </c>
      <c r="N50" s="412"/>
      <c r="O50" t="s">
        <v>56</v>
      </c>
      <c r="Q50" s="431"/>
    </row>
    <row r="51" spans="2:17" ht="21.95" customHeight="1">
      <c r="B51" s="422"/>
      <c r="C51" s="419"/>
      <c r="D51" s="140" t="s">
        <v>60</v>
      </c>
      <c r="E51" s="141">
        <v>400</v>
      </c>
      <c r="F51" s="140" t="s">
        <v>59</v>
      </c>
      <c r="G51" s="142">
        <v>1</v>
      </c>
      <c r="H51" s="143">
        <v>1</v>
      </c>
      <c r="I51" s="144">
        <v>1</v>
      </c>
      <c r="J51" s="70">
        <f t="shared" si="7"/>
        <v>400</v>
      </c>
      <c r="K51" s="300"/>
      <c r="L51" s="307"/>
      <c r="M51" s="305"/>
      <c r="N51" s="412"/>
      <c r="O51" t="s">
        <v>58</v>
      </c>
      <c r="Q51" s="431"/>
    </row>
    <row r="52" spans="2:17" ht="21.95" customHeight="1" thickBot="1">
      <c r="B52" s="425"/>
      <c r="C52" s="420"/>
      <c r="D52" s="145" t="s">
        <v>110</v>
      </c>
      <c r="E52" s="146">
        <v>200</v>
      </c>
      <c r="F52" s="145" t="s">
        <v>14</v>
      </c>
      <c r="G52" s="147">
        <v>1</v>
      </c>
      <c r="H52" s="148">
        <v>1</v>
      </c>
      <c r="I52" s="149">
        <v>1</v>
      </c>
      <c r="J52" s="112">
        <f t="shared" si="7"/>
        <v>200</v>
      </c>
      <c r="K52" s="301"/>
      <c r="L52" s="308"/>
      <c r="M52" s="305"/>
      <c r="N52" s="412"/>
      <c r="O52" t="s">
        <v>59</v>
      </c>
      <c r="Q52" s="431"/>
    </row>
    <row r="53" spans="2:17" ht="21.95" customHeight="1" thickTop="1">
      <c r="B53" s="421" t="s">
        <v>147</v>
      </c>
      <c r="C53" s="418" t="s">
        <v>54</v>
      </c>
      <c r="D53" s="150" t="s">
        <v>55</v>
      </c>
      <c r="E53" s="151">
        <v>224</v>
      </c>
      <c r="F53" s="150" t="s">
        <v>56</v>
      </c>
      <c r="G53" s="152">
        <v>3</v>
      </c>
      <c r="H53" s="153">
        <v>3</v>
      </c>
      <c r="I53" s="154">
        <v>1</v>
      </c>
      <c r="J53" s="118">
        <f t="shared" si="7"/>
        <v>2016</v>
      </c>
      <c r="K53" s="299">
        <f>ROUND((J53+J54+J55),0)</f>
        <v>3016</v>
      </c>
      <c r="L53" s="302">
        <v>0</v>
      </c>
      <c r="M53" s="304" t="s">
        <v>160</v>
      </c>
      <c r="O53" t="s">
        <v>107</v>
      </c>
      <c r="Q53" s="431"/>
    </row>
    <row r="54" spans="2:17" ht="21.95" customHeight="1">
      <c r="B54" s="422"/>
      <c r="C54" s="419"/>
      <c r="D54" s="140" t="s">
        <v>60</v>
      </c>
      <c r="E54" s="141">
        <v>400</v>
      </c>
      <c r="F54" s="140" t="s">
        <v>59</v>
      </c>
      <c r="G54" s="142">
        <v>1</v>
      </c>
      <c r="H54" s="143">
        <v>1</v>
      </c>
      <c r="I54" s="144">
        <v>1</v>
      </c>
      <c r="J54" s="70">
        <f t="shared" si="7"/>
        <v>400</v>
      </c>
      <c r="K54" s="300"/>
      <c r="L54" s="303"/>
      <c r="M54" s="305"/>
      <c r="O54" t="s">
        <v>14</v>
      </c>
      <c r="Q54" s="431"/>
    </row>
    <row r="55" spans="2:17" ht="21.75" customHeight="1" thickBot="1">
      <c r="B55" s="423"/>
      <c r="C55" s="420"/>
      <c r="D55" s="145" t="s">
        <v>110</v>
      </c>
      <c r="E55" s="146">
        <v>200</v>
      </c>
      <c r="F55" s="145" t="s">
        <v>14</v>
      </c>
      <c r="G55" s="147">
        <v>1</v>
      </c>
      <c r="H55" s="148">
        <v>3</v>
      </c>
      <c r="I55" s="149">
        <v>1</v>
      </c>
      <c r="J55" s="112">
        <f t="shared" si="7"/>
        <v>600</v>
      </c>
      <c r="K55" s="301"/>
      <c r="L55" s="303"/>
      <c r="M55" s="305"/>
      <c r="Q55" s="431"/>
    </row>
    <row r="56" spans="2:17" ht="21.95" customHeight="1" thickTop="1">
      <c r="B56" s="421" t="s">
        <v>190</v>
      </c>
      <c r="C56" s="418" t="s">
        <v>61</v>
      </c>
      <c r="D56" s="150" t="s">
        <v>57</v>
      </c>
      <c r="E56" s="151">
        <v>0.56000000000000005</v>
      </c>
      <c r="F56" s="150" t="s">
        <v>58</v>
      </c>
      <c r="G56" s="152">
        <v>65</v>
      </c>
      <c r="H56" s="153">
        <v>1</v>
      </c>
      <c r="I56" s="154">
        <v>40</v>
      </c>
      <c r="J56" s="118">
        <f t="shared" si="7"/>
        <v>1456.0000000000002</v>
      </c>
      <c r="K56" s="299">
        <f>ROUND((J56+J57+J58),0)</f>
        <v>1456</v>
      </c>
      <c r="L56" s="306">
        <v>0</v>
      </c>
      <c r="M56" s="304" t="s">
        <v>160</v>
      </c>
      <c r="Q56" s="431"/>
    </row>
    <row r="57" spans="2:17" ht="21.95" customHeight="1">
      <c r="B57" s="422"/>
      <c r="C57" s="419"/>
      <c r="D57" s="140"/>
      <c r="E57" s="141"/>
      <c r="F57" s="140"/>
      <c r="G57" s="142"/>
      <c r="H57" s="143"/>
      <c r="I57" s="144"/>
      <c r="J57" s="70">
        <f t="shared" si="7"/>
        <v>0</v>
      </c>
      <c r="K57" s="300"/>
      <c r="L57" s="307"/>
      <c r="M57" s="305"/>
      <c r="Q57" s="431"/>
    </row>
    <row r="58" spans="2:17" ht="21.75" customHeight="1" thickBot="1">
      <c r="B58" s="423"/>
      <c r="C58" s="420"/>
      <c r="D58" s="145"/>
      <c r="E58" s="146"/>
      <c r="F58" s="145"/>
      <c r="G58" s="147"/>
      <c r="H58" s="148"/>
      <c r="I58" s="149"/>
      <c r="J58" s="112">
        <f t="shared" si="7"/>
        <v>0</v>
      </c>
      <c r="K58" s="301"/>
      <c r="L58" s="307"/>
      <c r="M58" s="305"/>
      <c r="Q58" s="431"/>
    </row>
    <row r="59" spans="2:17" ht="21.95" hidden="1" customHeight="1" thickTop="1">
      <c r="B59" s="421"/>
      <c r="C59" s="418"/>
      <c r="D59" s="150"/>
      <c r="E59" s="151"/>
      <c r="F59" s="150"/>
      <c r="G59" s="152"/>
      <c r="H59" s="153"/>
      <c r="I59" s="154"/>
      <c r="J59" s="118">
        <f t="shared" ref="J59:J85" si="8">E59*G59*H59*I59</f>
        <v>0</v>
      </c>
      <c r="K59" s="299">
        <f>ROUND((J59+J60+J61),0)</f>
        <v>0</v>
      </c>
      <c r="L59" s="306">
        <v>0</v>
      </c>
      <c r="M59" s="304" t="s">
        <v>160</v>
      </c>
      <c r="N59" s="412"/>
      <c r="Q59" s="431"/>
    </row>
    <row r="60" spans="2:17" ht="21.95" hidden="1" customHeight="1">
      <c r="B60" s="422"/>
      <c r="C60" s="419"/>
      <c r="D60" s="140"/>
      <c r="E60" s="141"/>
      <c r="F60" s="140"/>
      <c r="G60" s="142"/>
      <c r="H60" s="143"/>
      <c r="I60" s="144"/>
      <c r="J60" s="70">
        <f t="shared" si="8"/>
        <v>0</v>
      </c>
      <c r="K60" s="300"/>
      <c r="L60" s="307"/>
      <c r="M60" s="305"/>
      <c r="N60" s="412"/>
      <c r="Q60" s="431"/>
    </row>
    <row r="61" spans="2:17" ht="21.95" hidden="1" customHeight="1" thickBot="1">
      <c r="B61" s="423"/>
      <c r="C61" s="420"/>
      <c r="D61" s="145"/>
      <c r="E61" s="146"/>
      <c r="F61" s="145"/>
      <c r="G61" s="147"/>
      <c r="H61" s="148"/>
      <c r="I61" s="149"/>
      <c r="J61" s="112">
        <f t="shared" si="8"/>
        <v>0</v>
      </c>
      <c r="K61" s="301"/>
      <c r="L61" s="308"/>
      <c r="M61" s="305"/>
      <c r="N61" s="412"/>
      <c r="Q61" s="431"/>
    </row>
    <row r="62" spans="2:17" ht="21.95" hidden="1" customHeight="1" thickTop="1">
      <c r="B62" s="421"/>
      <c r="C62" s="418"/>
      <c r="D62" s="150"/>
      <c r="E62" s="151"/>
      <c r="F62" s="150"/>
      <c r="G62" s="152"/>
      <c r="H62" s="153"/>
      <c r="I62" s="154"/>
      <c r="J62" s="118">
        <f t="shared" si="8"/>
        <v>0</v>
      </c>
      <c r="K62" s="299">
        <f>ROUND((J62+J63+J64),0)</f>
        <v>0</v>
      </c>
      <c r="L62" s="306">
        <v>0</v>
      </c>
      <c r="M62" s="304" t="s">
        <v>160</v>
      </c>
      <c r="N62" s="412"/>
      <c r="Q62" s="431"/>
    </row>
    <row r="63" spans="2:17" ht="21.95" hidden="1" customHeight="1">
      <c r="B63" s="422"/>
      <c r="C63" s="419"/>
      <c r="D63" s="140"/>
      <c r="E63" s="141"/>
      <c r="F63" s="140"/>
      <c r="G63" s="142"/>
      <c r="H63" s="143"/>
      <c r="I63" s="144"/>
      <c r="J63" s="70">
        <f t="shared" si="8"/>
        <v>0</v>
      </c>
      <c r="K63" s="300"/>
      <c r="L63" s="307"/>
      <c r="M63" s="305"/>
      <c r="N63" s="412"/>
      <c r="Q63" s="431"/>
    </row>
    <row r="64" spans="2:17" ht="21.95" hidden="1" customHeight="1" thickBot="1">
      <c r="B64" s="423"/>
      <c r="C64" s="420"/>
      <c r="D64" s="145"/>
      <c r="E64" s="146"/>
      <c r="F64" s="145"/>
      <c r="G64" s="147"/>
      <c r="H64" s="148"/>
      <c r="I64" s="149"/>
      <c r="J64" s="112">
        <f t="shared" si="8"/>
        <v>0</v>
      </c>
      <c r="K64" s="301"/>
      <c r="L64" s="308"/>
      <c r="M64" s="305"/>
      <c r="N64" s="412"/>
      <c r="Q64" s="431"/>
    </row>
    <row r="65" spans="2:17" ht="21.95" hidden="1" customHeight="1" thickTop="1">
      <c r="B65" s="421"/>
      <c r="C65" s="418"/>
      <c r="D65" s="150"/>
      <c r="E65" s="151"/>
      <c r="F65" s="150"/>
      <c r="G65" s="152"/>
      <c r="H65" s="153"/>
      <c r="I65" s="154"/>
      <c r="J65" s="118">
        <f t="shared" si="8"/>
        <v>0</v>
      </c>
      <c r="K65" s="299">
        <f>ROUND((J65+J66+J67),0)</f>
        <v>0</v>
      </c>
      <c r="L65" s="302">
        <v>0</v>
      </c>
      <c r="M65" s="304" t="s">
        <v>160</v>
      </c>
      <c r="Q65" s="431"/>
    </row>
    <row r="66" spans="2:17" ht="21.95" hidden="1" customHeight="1">
      <c r="B66" s="422"/>
      <c r="C66" s="419"/>
      <c r="D66" s="140"/>
      <c r="E66" s="141"/>
      <c r="F66" s="140"/>
      <c r="G66" s="142"/>
      <c r="H66" s="143"/>
      <c r="I66" s="144"/>
      <c r="J66" s="70">
        <f t="shared" si="8"/>
        <v>0</v>
      </c>
      <c r="K66" s="300"/>
      <c r="L66" s="303"/>
      <c r="M66" s="305"/>
      <c r="Q66" s="431"/>
    </row>
    <row r="67" spans="2:17" ht="21.75" hidden="1" customHeight="1" thickBot="1">
      <c r="B67" s="423"/>
      <c r="C67" s="420"/>
      <c r="D67" s="145"/>
      <c r="E67" s="146"/>
      <c r="F67" s="145"/>
      <c r="G67" s="147"/>
      <c r="H67" s="148"/>
      <c r="I67" s="149"/>
      <c r="J67" s="112">
        <f t="shared" si="8"/>
        <v>0</v>
      </c>
      <c r="K67" s="301"/>
      <c r="L67" s="303"/>
      <c r="M67" s="305"/>
      <c r="Q67" s="431"/>
    </row>
    <row r="68" spans="2:17" ht="21.95" hidden="1" customHeight="1" thickTop="1">
      <c r="B68" s="421"/>
      <c r="C68" s="418"/>
      <c r="D68" s="150"/>
      <c r="E68" s="151"/>
      <c r="F68" s="150"/>
      <c r="G68" s="152"/>
      <c r="H68" s="153"/>
      <c r="I68" s="154"/>
      <c r="J68" s="118">
        <f t="shared" si="8"/>
        <v>0</v>
      </c>
      <c r="K68" s="299">
        <f>ROUND((J68+J69+J70),0)</f>
        <v>0</v>
      </c>
      <c r="L68" s="306">
        <v>0</v>
      </c>
      <c r="M68" s="304" t="s">
        <v>160</v>
      </c>
      <c r="N68" s="412"/>
      <c r="Q68" s="431"/>
    </row>
    <row r="69" spans="2:17" ht="21.95" hidden="1" customHeight="1">
      <c r="B69" s="422"/>
      <c r="C69" s="419"/>
      <c r="D69" s="140"/>
      <c r="E69" s="141"/>
      <c r="F69" s="140"/>
      <c r="G69" s="142"/>
      <c r="H69" s="143"/>
      <c r="I69" s="144"/>
      <c r="J69" s="70">
        <f t="shared" si="8"/>
        <v>0</v>
      </c>
      <c r="K69" s="300"/>
      <c r="L69" s="307"/>
      <c r="M69" s="305"/>
      <c r="N69" s="412"/>
      <c r="Q69" s="431"/>
    </row>
    <row r="70" spans="2:17" ht="21.95" hidden="1" customHeight="1" thickBot="1">
      <c r="B70" s="423"/>
      <c r="C70" s="420"/>
      <c r="D70" s="145"/>
      <c r="E70" s="146"/>
      <c r="F70" s="145"/>
      <c r="G70" s="147"/>
      <c r="H70" s="148"/>
      <c r="I70" s="149"/>
      <c r="J70" s="112">
        <f t="shared" si="8"/>
        <v>0</v>
      </c>
      <c r="K70" s="301"/>
      <c r="L70" s="308"/>
      <c r="M70" s="305"/>
      <c r="N70" s="412"/>
      <c r="Q70" s="431"/>
    </row>
    <row r="71" spans="2:17" ht="21.95" hidden="1" customHeight="1" thickTop="1">
      <c r="B71" s="421"/>
      <c r="C71" s="418"/>
      <c r="D71" s="150"/>
      <c r="E71" s="151"/>
      <c r="F71" s="150"/>
      <c r="G71" s="152"/>
      <c r="H71" s="153"/>
      <c r="I71" s="154"/>
      <c r="J71" s="118">
        <f t="shared" si="8"/>
        <v>0</v>
      </c>
      <c r="K71" s="299">
        <f>ROUND((J71+J72+J73),0)</f>
        <v>0</v>
      </c>
      <c r="L71" s="306">
        <v>0</v>
      </c>
      <c r="M71" s="304" t="s">
        <v>160</v>
      </c>
      <c r="N71" s="412"/>
      <c r="Q71" s="431"/>
    </row>
    <row r="72" spans="2:17" ht="21.95" hidden="1" customHeight="1">
      <c r="B72" s="422"/>
      <c r="C72" s="419"/>
      <c r="D72" s="140"/>
      <c r="E72" s="141"/>
      <c r="F72" s="140"/>
      <c r="G72" s="142"/>
      <c r="H72" s="143"/>
      <c r="I72" s="144"/>
      <c r="J72" s="70">
        <f t="shared" si="8"/>
        <v>0</v>
      </c>
      <c r="K72" s="300"/>
      <c r="L72" s="307"/>
      <c r="M72" s="305"/>
      <c r="N72" s="412"/>
      <c r="Q72" s="431"/>
    </row>
    <row r="73" spans="2:17" ht="21.95" hidden="1" customHeight="1" thickBot="1">
      <c r="B73" s="423"/>
      <c r="C73" s="420"/>
      <c r="D73" s="145"/>
      <c r="E73" s="146"/>
      <c r="F73" s="145"/>
      <c r="G73" s="147"/>
      <c r="H73" s="148"/>
      <c r="I73" s="149"/>
      <c r="J73" s="112">
        <f t="shared" si="8"/>
        <v>0</v>
      </c>
      <c r="K73" s="301"/>
      <c r="L73" s="308"/>
      <c r="M73" s="305"/>
      <c r="N73" s="412"/>
      <c r="Q73" s="431"/>
    </row>
    <row r="74" spans="2:17" ht="21.95" hidden="1" customHeight="1" thickTop="1">
      <c r="B74" s="421"/>
      <c r="C74" s="418"/>
      <c r="D74" s="150"/>
      <c r="E74" s="151"/>
      <c r="F74" s="150"/>
      <c r="G74" s="152"/>
      <c r="H74" s="153"/>
      <c r="I74" s="154"/>
      <c r="J74" s="118">
        <f t="shared" si="8"/>
        <v>0</v>
      </c>
      <c r="K74" s="299">
        <f>ROUND((J74+J75+J76),0)</f>
        <v>0</v>
      </c>
      <c r="L74" s="302">
        <v>0</v>
      </c>
      <c r="M74" s="304" t="s">
        <v>160</v>
      </c>
      <c r="Q74" s="431"/>
    </row>
    <row r="75" spans="2:17" ht="21.95" hidden="1" customHeight="1">
      <c r="B75" s="422"/>
      <c r="C75" s="419"/>
      <c r="D75" s="140"/>
      <c r="E75" s="141"/>
      <c r="F75" s="140"/>
      <c r="G75" s="142"/>
      <c r="H75" s="143"/>
      <c r="I75" s="144"/>
      <c r="J75" s="70">
        <f t="shared" si="8"/>
        <v>0</v>
      </c>
      <c r="K75" s="300"/>
      <c r="L75" s="303"/>
      <c r="M75" s="305"/>
      <c r="Q75" s="431"/>
    </row>
    <row r="76" spans="2:17" ht="21.75" hidden="1" customHeight="1" thickBot="1">
      <c r="B76" s="423"/>
      <c r="C76" s="420"/>
      <c r="D76" s="145"/>
      <c r="E76" s="146"/>
      <c r="F76" s="145"/>
      <c r="G76" s="147"/>
      <c r="H76" s="148"/>
      <c r="I76" s="149"/>
      <c r="J76" s="112">
        <f t="shared" si="8"/>
        <v>0</v>
      </c>
      <c r="K76" s="301"/>
      <c r="L76" s="303"/>
      <c r="M76" s="305"/>
      <c r="Q76" s="431"/>
    </row>
    <row r="77" spans="2:17" ht="21.95" hidden="1" customHeight="1" thickTop="1">
      <c r="B77" s="421"/>
      <c r="C77" s="418"/>
      <c r="D77" s="150"/>
      <c r="E77" s="151"/>
      <c r="F77" s="150"/>
      <c r="G77" s="152"/>
      <c r="H77" s="153"/>
      <c r="I77" s="154"/>
      <c r="J77" s="118">
        <f>E77*G77*H77*I77</f>
        <v>0</v>
      </c>
      <c r="K77" s="299">
        <f>ROUND((J77+J78+J79),0)</f>
        <v>0</v>
      </c>
      <c r="L77" s="302">
        <v>0</v>
      </c>
      <c r="M77" s="304" t="s">
        <v>160</v>
      </c>
      <c r="Q77" s="431"/>
    </row>
    <row r="78" spans="2:17" ht="21.95" hidden="1" customHeight="1">
      <c r="B78" s="422"/>
      <c r="C78" s="419"/>
      <c r="D78" s="140"/>
      <c r="E78" s="141"/>
      <c r="F78" s="140"/>
      <c r="G78" s="142"/>
      <c r="H78" s="143"/>
      <c r="I78" s="144"/>
      <c r="J78" s="70">
        <f>E78*G78*H78*I78</f>
        <v>0</v>
      </c>
      <c r="K78" s="300"/>
      <c r="L78" s="303"/>
      <c r="M78" s="305"/>
      <c r="Q78" s="431"/>
    </row>
    <row r="79" spans="2:17" ht="21.75" hidden="1" customHeight="1" thickBot="1">
      <c r="B79" s="423"/>
      <c r="C79" s="420"/>
      <c r="D79" s="145"/>
      <c r="E79" s="146"/>
      <c r="F79" s="145"/>
      <c r="G79" s="147"/>
      <c r="H79" s="148"/>
      <c r="I79" s="149"/>
      <c r="J79" s="112">
        <f>E79*G79*H79*I79</f>
        <v>0</v>
      </c>
      <c r="K79" s="301"/>
      <c r="L79" s="303"/>
      <c r="M79" s="305"/>
      <c r="Q79" s="431"/>
    </row>
    <row r="80" spans="2:17" ht="21.95" hidden="1" customHeight="1" thickTop="1">
      <c r="B80" s="421"/>
      <c r="C80" s="418"/>
      <c r="D80" s="150"/>
      <c r="E80" s="151"/>
      <c r="F80" s="150"/>
      <c r="G80" s="152"/>
      <c r="H80" s="153"/>
      <c r="I80" s="154"/>
      <c r="J80" s="118">
        <f t="shared" si="8"/>
        <v>0</v>
      </c>
      <c r="K80" s="299">
        <f>ROUND((J80+J81+J82),0)</f>
        <v>0</v>
      </c>
      <c r="L80" s="306">
        <v>0</v>
      </c>
      <c r="M80" s="304" t="s">
        <v>160</v>
      </c>
      <c r="N80" s="412"/>
      <c r="Q80" s="431"/>
    </row>
    <row r="81" spans="2:17" ht="21.95" hidden="1" customHeight="1">
      <c r="B81" s="422"/>
      <c r="C81" s="419"/>
      <c r="D81" s="140"/>
      <c r="E81" s="141"/>
      <c r="F81" s="140"/>
      <c r="G81" s="142"/>
      <c r="H81" s="143"/>
      <c r="I81" s="144"/>
      <c r="J81" s="70">
        <f t="shared" si="8"/>
        <v>0</v>
      </c>
      <c r="K81" s="300"/>
      <c r="L81" s="307"/>
      <c r="M81" s="305"/>
      <c r="N81" s="412"/>
      <c r="Q81" s="431"/>
    </row>
    <row r="82" spans="2:17" ht="21.95" hidden="1" customHeight="1" thickBot="1">
      <c r="B82" s="423"/>
      <c r="C82" s="420"/>
      <c r="D82" s="145"/>
      <c r="E82" s="146"/>
      <c r="F82" s="145"/>
      <c r="G82" s="147"/>
      <c r="H82" s="148"/>
      <c r="I82" s="149"/>
      <c r="J82" s="112">
        <f t="shared" si="8"/>
        <v>0</v>
      </c>
      <c r="K82" s="301"/>
      <c r="L82" s="308"/>
      <c r="M82" s="305"/>
      <c r="N82" s="412"/>
      <c r="Q82" s="431"/>
    </row>
    <row r="83" spans="2:17" ht="21.95" hidden="1" customHeight="1" thickTop="1">
      <c r="B83" s="421"/>
      <c r="C83" s="418"/>
      <c r="D83" s="150"/>
      <c r="E83" s="151"/>
      <c r="F83" s="150"/>
      <c r="G83" s="152"/>
      <c r="H83" s="153"/>
      <c r="I83" s="154"/>
      <c r="J83" s="118">
        <f t="shared" si="8"/>
        <v>0</v>
      </c>
      <c r="K83" s="299">
        <f>ROUND((J83+J84+J85),0)</f>
        <v>0</v>
      </c>
      <c r="L83" s="302">
        <v>0</v>
      </c>
      <c r="M83" s="304" t="s">
        <v>160</v>
      </c>
      <c r="Q83" s="431"/>
    </row>
    <row r="84" spans="2:17" ht="21.95" hidden="1" customHeight="1" thickBot="1">
      <c r="B84" s="422"/>
      <c r="C84" s="419"/>
      <c r="D84" s="140"/>
      <c r="E84" s="141"/>
      <c r="F84" s="140"/>
      <c r="G84" s="142"/>
      <c r="H84" s="143"/>
      <c r="I84" s="144"/>
      <c r="J84" s="70">
        <f t="shared" si="8"/>
        <v>0</v>
      </c>
      <c r="K84" s="300"/>
      <c r="L84" s="303"/>
      <c r="M84" s="305"/>
      <c r="Q84" s="432"/>
    </row>
    <row r="85" spans="2:17" ht="21.75" hidden="1" customHeight="1" thickTop="1" thickBot="1">
      <c r="B85" s="423"/>
      <c r="C85" s="420"/>
      <c r="D85" s="145"/>
      <c r="E85" s="146"/>
      <c r="F85" s="145"/>
      <c r="G85" s="147"/>
      <c r="H85" s="148"/>
      <c r="I85" s="149"/>
      <c r="J85" s="112">
        <f t="shared" si="8"/>
        <v>0</v>
      </c>
      <c r="K85" s="301"/>
      <c r="L85" s="303"/>
      <c r="M85" s="305"/>
    </row>
    <row r="86" spans="2:17" ht="21.95" customHeight="1" thickTop="1">
      <c r="B86" s="241" t="s">
        <v>62</v>
      </c>
      <c r="C86" s="242"/>
      <c r="D86" s="242"/>
      <c r="E86" s="242"/>
      <c r="F86" s="242"/>
      <c r="G86" s="242"/>
      <c r="H86" s="242"/>
      <c r="I86" s="242"/>
      <c r="J86" s="243"/>
      <c r="K86" s="105">
        <f>SUM(K50:K85)</f>
        <v>5744</v>
      </c>
      <c r="L86" s="16">
        <f>L56+L53+L50</f>
        <v>0</v>
      </c>
      <c r="M86" s="16"/>
      <c r="Q86" s="132"/>
    </row>
    <row r="87" spans="2:17" ht="37.5" customHeight="1" thickBot="1">
      <c r="B87" s="104" t="s">
        <v>63</v>
      </c>
      <c r="C87" s="456" t="s">
        <v>203</v>
      </c>
      <c r="D87" s="456"/>
      <c r="E87" s="456"/>
      <c r="F87" s="456"/>
      <c r="G87" s="456"/>
      <c r="H87" s="456"/>
      <c r="I87" s="456"/>
      <c r="J87" s="456"/>
      <c r="K87" s="456"/>
      <c r="L87" s="456"/>
      <c r="M87" s="456"/>
      <c r="N87" s="103"/>
    </row>
    <row r="88" spans="2:17" ht="36" customHeight="1" thickTop="1">
      <c r="B88" s="99" t="s">
        <v>64</v>
      </c>
      <c r="C88" s="258" t="s">
        <v>65</v>
      </c>
      <c r="D88" s="259"/>
      <c r="E88" s="259"/>
      <c r="F88" s="259"/>
      <c r="G88" s="259"/>
      <c r="H88" s="260"/>
      <c r="I88" s="71" t="s">
        <v>50</v>
      </c>
      <c r="J88" s="71" t="s">
        <v>66</v>
      </c>
      <c r="K88" s="10" t="s">
        <v>32</v>
      </c>
      <c r="L88" s="49" t="s">
        <v>33</v>
      </c>
      <c r="M88" s="49" t="s">
        <v>34</v>
      </c>
      <c r="Q88" s="453" t="s">
        <v>204</v>
      </c>
    </row>
    <row r="89" spans="2:17" ht="30" customHeight="1">
      <c r="B89" s="155" t="s">
        <v>67</v>
      </c>
      <c r="C89" s="427" t="s">
        <v>68</v>
      </c>
      <c r="D89" s="428"/>
      <c r="E89" s="428"/>
      <c r="F89" s="428"/>
      <c r="G89" s="428"/>
      <c r="H89" s="429"/>
      <c r="I89" s="156">
        <v>1</v>
      </c>
      <c r="J89" s="157">
        <v>11000</v>
      </c>
      <c r="K89" s="75">
        <f t="shared" ref="K89:K91" si="9">ROUND((J89*I89),0)</f>
        <v>11000</v>
      </c>
      <c r="L89" s="38">
        <v>0</v>
      </c>
      <c r="M89" s="121" t="s">
        <v>159</v>
      </c>
      <c r="N89" s="6"/>
      <c r="Q89" s="454"/>
    </row>
    <row r="90" spans="2:17" ht="30" customHeight="1">
      <c r="B90" s="155" t="s">
        <v>122</v>
      </c>
      <c r="C90" s="427" t="s">
        <v>123</v>
      </c>
      <c r="D90" s="428"/>
      <c r="E90" s="428"/>
      <c r="F90" s="428"/>
      <c r="G90" s="428"/>
      <c r="H90" s="429"/>
      <c r="I90" s="156">
        <v>1</v>
      </c>
      <c r="J90" s="157">
        <v>18000</v>
      </c>
      <c r="K90" s="75">
        <f t="shared" si="9"/>
        <v>18000</v>
      </c>
      <c r="L90" s="38">
        <v>0</v>
      </c>
      <c r="M90" s="121" t="s">
        <v>159</v>
      </c>
      <c r="N90" s="6"/>
      <c r="O90" s="158"/>
      <c r="P90" s="158"/>
      <c r="Q90" s="454"/>
    </row>
    <row r="91" spans="2:17" ht="30" customHeight="1">
      <c r="B91" s="155" t="s">
        <v>121</v>
      </c>
      <c r="C91" s="427" t="s">
        <v>192</v>
      </c>
      <c r="D91" s="428"/>
      <c r="E91" s="428"/>
      <c r="F91" s="428"/>
      <c r="G91" s="428"/>
      <c r="H91" s="429"/>
      <c r="I91" s="156">
        <v>1</v>
      </c>
      <c r="J91" s="157">
        <v>13000</v>
      </c>
      <c r="K91" s="75">
        <f t="shared" si="9"/>
        <v>13000</v>
      </c>
      <c r="L91" s="38">
        <v>0</v>
      </c>
      <c r="M91" s="121" t="s">
        <v>159</v>
      </c>
      <c r="N91" s="6"/>
      <c r="O91" s="158"/>
      <c r="P91" s="158"/>
      <c r="Q91" s="454"/>
    </row>
    <row r="92" spans="2:17" ht="30" customHeight="1">
      <c r="B92" s="435" t="s">
        <v>187</v>
      </c>
      <c r="C92" s="436"/>
      <c r="D92" s="436"/>
      <c r="E92" s="436"/>
      <c r="F92" s="436"/>
      <c r="G92" s="436"/>
      <c r="H92" s="436"/>
      <c r="I92" s="436"/>
      <c r="J92" s="436"/>
      <c r="K92" s="437"/>
      <c r="L92" s="38">
        <v>0</v>
      </c>
      <c r="M92" s="121" t="s">
        <v>159</v>
      </c>
      <c r="N92" s="6"/>
      <c r="Q92" s="454"/>
    </row>
    <row r="93" spans="2:17" ht="30" customHeight="1">
      <c r="B93" s="438"/>
      <c r="C93" s="439"/>
      <c r="D93" s="439"/>
      <c r="E93" s="439"/>
      <c r="F93" s="439"/>
      <c r="G93" s="439"/>
      <c r="H93" s="439"/>
      <c r="I93" s="439"/>
      <c r="J93" s="439"/>
      <c r="K93" s="440"/>
      <c r="L93" s="38">
        <v>0</v>
      </c>
      <c r="M93" s="121" t="s">
        <v>159</v>
      </c>
      <c r="N93" s="6"/>
      <c r="Q93" s="454"/>
    </row>
    <row r="94" spans="2:17" ht="30" customHeight="1">
      <c r="B94" s="438"/>
      <c r="C94" s="439"/>
      <c r="D94" s="439"/>
      <c r="E94" s="439"/>
      <c r="F94" s="439"/>
      <c r="G94" s="439"/>
      <c r="H94" s="439"/>
      <c r="I94" s="439"/>
      <c r="J94" s="439"/>
      <c r="K94" s="440"/>
      <c r="L94" s="38">
        <v>0</v>
      </c>
      <c r="M94" s="121" t="s">
        <v>159</v>
      </c>
      <c r="N94" s="6"/>
      <c r="Q94" s="454"/>
    </row>
    <row r="95" spans="2:17" ht="30" customHeight="1" thickBot="1">
      <c r="B95" s="441"/>
      <c r="C95" s="442"/>
      <c r="D95" s="442"/>
      <c r="E95" s="442"/>
      <c r="F95" s="442"/>
      <c r="G95" s="442"/>
      <c r="H95" s="442"/>
      <c r="I95" s="442"/>
      <c r="J95" s="442"/>
      <c r="K95" s="443"/>
      <c r="L95" s="38">
        <v>0</v>
      </c>
      <c r="M95" s="121" t="s">
        <v>159</v>
      </c>
      <c r="N95" s="6"/>
      <c r="Q95" s="455"/>
    </row>
    <row r="96" spans="2:17" ht="30" hidden="1" customHeight="1" thickTop="1">
      <c r="B96" s="155"/>
      <c r="C96" s="427"/>
      <c r="D96" s="428"/>
      <c r="E96" s="428"/>
      <c r="F96" s="428"/>
      <c r="G96" s="428"/>
      <c r="H96" s="429"/>
      <c r="I96" s="156">
        <v>0</v>
      </c>
      <c r="J96" s="157">
        <v>0</v>
      </c>
      <c r="K96" s="75">
        <f t="shared" ref="K96:K98" si="10">ROUND((J96*I96),0)</f>
        <v>0</v>
      </c>
      <c r="L96" s="38">
        <v>0</v>
      </c>
      <c r="M96" s="121" t="s">
        <v>159</v>
      </c>
      <c r="N96" s="6"/>
      <c r="Q96" s="15"/>
    </row>
    <row r="97" spans="2:17" ht="30" hidden="1" customHeight="1">
      <c r="B97" s="155"/>
      <c r="C97" s="427"/>
      <c r="D97" s="428"/>
      <c r="E97" s="428"/>
      <c r="F97" s="428"/>
      <c r="G97" s="428"/>
      <c r="H97" s="429"/>
      <c r="I97" s="156">
        <v>0</v>
      </c>
      <c r="J97" s="157">
        <v>0</v>
      </c>
      <c r="K97" s="75">
        <f t="shared" si="10"/>
        <v>0</v>
      </c>
      <c r="L97" s="38">
        <v>0</v>
      </c>
      <c r="M97" s="121" t="s">
        <v>159</v>
      </c>
      <c r="N97" s="6"/>
      <c r="Q97" s="15"/>
    </row>
    <row r="98" spans="2:17" ht="30" hidden="1" customHeight="1">
      <c r="B98" s="155"/>
      <c r="C98" s="427"/>
      <c r="D98" s="428"/>
      <c r="E98" s="428"/>
      <c r="F98" s="428"/>
      <c r="G98" s="428"/>
      <c r="H98" s="429"/>
      <c r="I98" s="156">
        <v>0</v>
      </c>
      <c r="J98" s="157">
        <v>0</v>
      </c>
      <c r="K98" s="75">
        <f t="shared" si="10"/>
        <v>0</v>
      </c>
      <c r="L98" s="38">
        <v>0</v>
      </c>
      <c r="M98" s="121" t="s">
        <v>159</v>
      </c>
      <c r="N98" s="6"/>
      <c r="Q98" s="15"/>
    </row>
    <row r="99" spans="2:17" ht="21.95" customHeight="1" thickTop="1">
      <c r="B99" s="247" t="s">
        <v>69</v>
      </c>
      <c r="C99" s="248"/>
      <c r="D99" s="248"/>
      <c r="E99" s="248"/>
      <c r="F99" s="248"/>
      <c r="G99" s="248"/>
      <c r="H99" s="248"/>
      <c r="I99" s="248"/>
      <c r="J99" s="249"/>
      <c r="K99" s="16">
        <f>SUM(K89:K98)</f>
        <v>42000</v>
      </c>
      <c r="L99" s="16">
        <f>SUM(L89:L98)</f>
        <v>0</v>
      </c>
      <c r="M99" s="16"/>
    </row>
    <row r="100" spans="2:17" ht="37.5" customHeight="1" thickBot="1">
      <c r="B100" s="92" t="s">
        <v>70</v>
      </c>
      <c r="C100" s="250" t="s">
        <v>71</v>
      </c>
      <c r="D100" s="251"/>
      <c r="E100" s="251"/>
      <c r="F100" s="251"/>
      <c r="G100" s="251"/>
      <c r="H100" s="251"/>
      <c r="I100" s="251"/>
      <c r="J100" s="251"/>
      <c r="K100" s="251"/>
      <c r="L100" s="251"/>
      <c r="M100" s="252"/>
      <c r="N100" s="103"/>
    </row>
    <row r="101" spans="2:17" ht="31.5" customHeight="1" thickTop="1">
      <c r="B101" s="96" t="s">
        <v>64</v>
      </c>
      <c r="C101" s="253" t="s">
        <v>72</v>
      </c>
      <c r="D101" s="254"/>
      <c r="E101" s="254"/>
      <c r="F101" s="254"/>
      <c r="G101" s="254"/>
      <c r="H101" s="255"/>
      <c r="I101" s="98" t="s">
        <v>50</v>
      </c>
      <c r="J101" s="76" t="s">
        <v>66</v>
      </c>
      <c r="K101" s="10" t="s">
        <v>32</v>
      </c>
      <c r="L101" s="49" t="s">
        <v>33</v>
      </c>
      <c r="M101" s="49" t="s">
        <v>34</v>
      </c>
      <c r="Q101" s="430" t="s">
        <v>172</v>
      </c>
    </row>
    <row r="102" spans="2:17" ht="30" customHeight="1">
      <c r="B102" s="159" t="s">
        <v>128</v>
      </c>
      <c r="C102" s="427" t="s">
        <v>129</v>
      </c>
      <c r="D102" s="428"/>
      <c r="E102" s="428"/>
      <c r="F102" s="428"/>
      <c r="G102" s="428"/>
      <c r="H102" s="429"/>
      <c r="I102" s="160">
        <v>1</v>
      </c>
      <c r="J102" s="161">
        <v>300</v>
      </c>
      <c r="K102" s="14">
        <f>ROUND((I102*J102),0)</f>
        <v>300</v>
      </c>
      <c r="L102" s="38">
        <v>0</v>
      </c>
      <c r="M102" s="55"/>
      <c r="Q102" s="433"/>
    </row>
    <row r="103" spans="2:17" ht="30" customHeight="1">
      <c r="B103" s="159" t="s">
        <v>134</v>
      </c>
      <c r="C103" s="427" t="s">
        <v>135</v>
      </c>
      <c r="D103" s="428"/>
      <c r="E103" s="428"/>
      <c r="F103" s="428"/>
      <c r="G103" s="428"/>
      <c r="H103" s="429"/>
      <c r="I103" s="160">
        <v>25</v>
      </c>
      <c r="J103" s="161">
        <v>400</v>
      </c>
      <c r="K103" s="14">
        <f>ROUND((I103*J103),0)</f>
        <v>10000</v>
      </c>
      <c r="L103" s="38">
        <v>0</v>
      </c>
      <c r="M103" s="55"/>
      <c r="Q103" s="433"/>
    </row>
    <row r="104" spans="2:17" ht="30" customHeight="1">
      <c r="B104" s="159" t="s">
        <v>130</v>
      </c>
      <c r="C104" s="427" t="s">
        <v>131</v>
      </c>
      <c r="D104" s="428"/>
      <c r="E104" s="428"/>
      <c r="F104" s="428"/>
      <c r="G104" s="428"/>
      <c r="H104" s="429"/>
      <c r="I104" s="160">
        <v>1</v>
      </c>
      <c r="J104" s="161">
        <v>2000</v>
      </c>
      <c r="K104" s="14">
        <f>ROUND((I104*J104),0)</f>
        <v>2000</v>
      </c>
      <c r="L104" s="38">
        <v>0</v>
      </c>
      <c r="M104" s="55"/>
      <c r="Q104" s="433"/>
    </row>
    <row r="105" spans="2:17" ht="30" customHeight="1" thickBot="1">
      <c r="B105" s="159" t="s">
        <v>125</v>
      </c>
      <c r="C105" s="427" t="s">
        <v>124</v>
      </c>
      <c r="D105" s="428"/>
      <c r="E105" s="428"/>
      <c r="F105" s="428"/>
      <c r="G105" s="428"/>
      <c r="H105" s="429"/>
      <c r="I105" s="160">
        <v>4</v>
      </c>
      <c r="J105" s="161">
        <v>50</v>
      </c>
      <c r="K105" s="14">
        <f>ROUND((I105*J105),0)</f>
        <v>200</v>
      </c>
      <c r="L105" s="38">
        <v>0</v>
      </c>
      <c r="M105" s="55"/>
      <c r="Q105" s="433"/>
    </row>
    <row r="106" spans="2:17" ht="30" hidden="1" customHeight="1">
      <c r="B106" s="159"/>
      <c r="C106" s="427"/>
      <c r="D106" s="428"/>
      <c r="E106" s="428"/>
      <c r="F106" s="428"/>
      <c r="G106" s="428"/>
      <c r="H106" s="429"/>
      <c r="I106" s="160">
        <v>0</v>
      </c>
      <c r="J106" s="161">
        <v>0</v>
      </c>
      <c r="K106" s="14">
        <f>ROUND((I106*J106),0)</f>
        <v>0</v>
      </c>
      <c r="L106" s="38">
        <v>0</v>
      </c>
      <c r="M106" s="55"/>
      <c r="Q106" s="433"/>
    </row>
    <row r="107" spans="2:17" ht="30" hidden="1" customHeight="1">
      <c r="B107" s="159"/>
      <c r="C107" s="427"/>
      <c r="D107" s="428"/>
      <c r="E107" s="428"/>
      <c r="F107" s="428"/>
      <c r="G107" s="428"/>
      <c r="H107" s="429"/>
      <c r="I107" s="160">
        <v>0</v>
      </c>
      <c r="J107" s="161">
        <v>0</v>
      </c>
      <c r="K107" s="14">
        <f t="shared" ref="K107:K116" si="11">ROUND((H107*J107),0)</f>
        <v>0</v>
      </c>
      <c r="L107" s="38">
        <v>0</v>
      </c>
      <c r="M107" s="55"/>
      <c r="Q107" s="433"/>
    </row>
    <row r="108" spans="2:17" ht="30" hidden="1" customHeight="1">
      <c r="B108" s="159"/>
      <c r="C108" s="427"/>
      <c r="D108" s="428"/>
      <c r="E108" s="428"/>
      <c r="F108" s="428"/>
      <c r="G108" s="428"/>
      <c r="H108" s="429"/>
      <c r="I108" s="160">
        <v>0</v>
      </c>
      <c r="J108" s="161">
        <v>0</v>
      </c>
      <c r="K108" s="14">
        <f t="shared" si="11"/>
        <v>0</v>
      </c>
      <c r="L108" s="38">
        <v>0</v>
      </c>
      <c r="M108" s="55"/>
      <c r="Q108" s="433"/>
    </row>
    <row r="109" spans="2:17" ht="30" hidden="1" customHeight="1">
      <c r="B109" s="159"/>
      <c r="C109" s="427"/>
      <c r="D109" s="428"/>
      <c r="E109" s="428"/>
      <c r="F109" s="428"/>
      <c r="G109" s="428"/>
      <c r="H109" s="429"/>
      <c r="I109" s="160">
        <v>0</v>
      </c>
      <c r="J109" s="161">
        <v>0</v>
      </c>
      <c r="K109" s="14">
        <f t="shared" si="11"/>
        <v>0</v>
      </c>
      <c r="L109" s="38">
        <v>0</v>
      </c>
      <c r="M109" s="55"/>
      <c r="Q109" s="433"/>
    </row>
    <row r="110" spans="2:17" ht="30" hidden="1" customHeight="1">
      <c r="B110" s="159"/>
      <c r="C110" s="427"/>
      <c r="D110" s="428"/>
      <c r="E110" s="428"/>
      <c r="F110" s="428"/>
      <c r="G110" s="428"/>
      <c r="H110" s="429"/>
      <c r="I110" s="160">
        <v>0</v>
      </c>
      <c r="J110" s="161">
        <v>0</v>
      </c>
      <c r="K110" s="14">
        <f t="shared" si="11"/>
        <v>0</v>
      </c>
      <c r="L110" s="38">
        <v>0</v>
      </c>
      <c r="M110" s="55"/>
      <c r="Q110" s="433"/>
    </row>
    <row r="111" spans="2:17" ht="30" hidden="1" customHeight="1">
      <c r="B111" s="159"/>
      <c r="C111" s="427"/>
      <c r="D111" s="428"/>
      <c r="E111" s="428"/>
      <c r="F111" s="428"/>
      <c r="G111" s="428"/>
      <c r="H111" s="429"/>
      <c r="I111" s="160">
        <v>0</v>
      </c>
      <c r="J111" s="161">
        <v>0</v>
      </c>
      <c r="K111" s="14">
        <f t="shared" si="11"/>
        <v>0</v>
      </c>
      <c r="L111" s="38">
        <v>0</v>
      </c>
      <c r="M111" s="55"/>
      <c r="Q111" s="433"/>
    </row>
    <row r="112" spans="2:17" ht="30" hidden="1" customHeight="1">
      <c r="B112" s="159"/>
      <c r="C112" s="427"/>
      <c r="D112" s="428"/>
      <c r="E112" s="428"/>
      <c r="F112" s="428"/>
      <c r="G112" s="428"/>
      <c r="H112" s="429"/>
      <c r="I112" s="160">
        <v>0</v>
      </c>
      <c r="J112" s="161">
        <v>0</v>
      </c>
      <c r="K112" s="14">
        <f t="shared" si="11"/>
        <v>0</v>
      </c>
      <c r="L112" s="38">
        <v>0</v>
      </c>
      <c r="M112" s="55"/>
      <c r="Q112" s="433"/>
    </row>
    <row r="113" spans="2:17" ht="30" hidden="1" customHeight="1">
      <c r="B113" s="159"/>
      <c r="C113" s="427"/>
      <c r="D113" s="428"/>
      <c r="E113" s="428"/>
      <c r="F113" s="428"/>
      <c r="G113" s="428"/>
      <c r="H113" s="429"/>
      <c r="I113" s="160">
        <v>0</v>
      </c>
      <c r="J113" s="161">
        <v>0</v>
      </c>
      <c r="K113" s="14">
        <f t="shared" si="11"/>
        <v>0</v>
      </c>
      <c r="L113" s="38">
        <v>0</v>
      </c>
      <c r="M113" s="55"/>
      <c r="Q113" s="433"/>
    </row>
    <row r="114" spans="2:17" ht="30" hidden="1" customHeight="1">
      <c r="B114" s="159"/>
      <c r="C114" s="427"/>
      <c r="D114" s="428"/>
      <c r="E114" s="428"/>
      <c r="F114" s="428"/>
      <c r="G114" s="428"/>
      <c r="H114" s="429"/>
      <c r="I114" s="160">
        <v>0</v>
      </c>
      <c r="J114" s="161">
        <v>0</v>
      </c>
      <c r="K114" s="14">
        <f t="shared" si="11"/>
        <v>0</v>
      </c>
      <c r="L114" s="38">
        <v>0</v>
      </c>
      <c r="M114" s="55"/>
      <c r="Q114" s="433"/>
    </row>
    <row r="115" spans="2:17" ht="30" hidden="1" customHeight="1">
      <c r="B115" s="159"/>
      <c r="C115" s="427"/>
      <c r="D115" s="428"/>
      <c r="E115" s="428"/>
      <c r="F115" s="428"/>
      <c r="G115" s="428"/>
      <c r="H115" s="429"/>
      <c r="I115" s="160">
        <v>0</v>
      </c>
      <c r="J115" s="161">
        <v>0</v>
      </c>
      <c r="K115" s="14">
        <f t="shared" si="11"/>
        <v>0</v>
      </c>
      <c r="L115" s="38">
        <v>0</v>
      </c>
      <c r="M115" s="55"/>
      <c r="Q115" s="433"/>
    </row>
    <row r="116" spans="2:17" ht="30" hidden="1" customHeight="1" thickBot="1">
      <c r="B116" s="159"/>
      <c r="C116" s="427"/>
      <c r="D116" s="428"/>
      <c r="E116" s="428"/>
      <c r="F116" s="428"/>
      <c r="G116" s="428"/>
      <c r="H116" s="429"/>
      <c r="I116" s="160">
        <v>0</v>
      </c>
      <c r="J116" s="161">
        <v>0</v>
      </c>
      <c r="K116" s="14">
        <f t="shared" si="11"/>
        <v>0</v>
      </c>
      <c r="L116" s="38">
        <v>0</v>
      </c>
      <c r="M116" s="55"/>
      <c r="Q116" s="434"/>
    </row>
    <row r="117" spans="2:17" ht="21.95" customHeight="1" thickTop="1">
      <c r="B117" s="247" t="s">
        <v>73</v>
      </c>
      <c r="C117" s="248"/>
      <c r="D117" s="248"/>
      <c r="E117" s="248"/>
      <c r="F117" s="248"/>
      <c r="G117" s="248"/>
      <c r="H117" s="248"/>
      <c r="I117" s="248"/>
      <c r="J117" s="249"/>
      <c r="K117" s="16">
        <f>SUM(K102:K116)</f>
        <v>12500</v>
      </c>
      <c r="L117" s="16">
        <f>SUM(L102:L116)</f>
        <v>0</v>
      </c>
      <c r="M117" s="16"/>
      <c r="Q117" s="132"/>
    </row>
    <row r="118" spans="2:17" ht="37.5" customHeight="1" thickBot="1">
      <c r="B118" s="92" t="s">
        <v>74</v>
      </c>
      <c r="C118" s="250" t="s">
        <v>156</v>
      </c>
      <c r="D118" s="251"/>
      <c r="E118" s="251"/>
      <c r="F118" s="251"/>
      <c r="G118" s="251"/>
      <c r="H118" s="251"/>
      <c r="I118" s="251"/>
      <c r="J118" s="251"/>
      <c r="K118" s="251"/>
      <c r="L118" s="251"/>
      <c r="M118" s="252"/>
      <c r="N118" s="103"/>
      <c r="O118" t="s">
        <v>79</v>
      </c>
    </row>
    <row r="119" spans="2:17" ht="29.25" customHeight="1" thickTop="1">
      <c r="B119" s="9" t="s">
        <v>76</v>
      </c>
      <c r="C119" s="261" t="s">
        <v>77</v>
      </c>
      <c r="D119" s="276"/>
      <c r="E119" s="276"/>
      <c r="F119" s="276"/>
      <c r="G119" s="277"/>
      <c r="H119" s="47" t="s">
        <v>78</v>
      </c>
      <c r="I119" s="47" t="s">
        <v>49</v>
      </c>
      <c r="J119" s="10" t="s">
        <v>50</v>
      </c>
      <c r="K119" s="10" t="s">
        <v>32</v>
      </c>
      <c r="L119" s="49" t="s">
        <v>33</v>
      </c>
      <c r="M119" s="49" t="s">
        <v>34</v>
      </c>
      <c r="N119" s="4"/>
      <c r="O119" t="s">
        <v>75</v>
      </c>
      <c r="Q119" s="430" t="s">
        <v>173</v>
      </c>
    </row>
    <row r="120" spans="2:17" ht="30" customHeight="1">
      <c r="B120" s="162" t="s">
        <v>111</v>
      </c>
      <c r="C120" s="415" t="s">
        <v>80</v>
      </c>
      <c r="D120" s="416"/>
      <c r="E120" s="416"/>
      <c r="F120" s="416"/>
      <c r="G120" s="417"/>
      <c r="H120" s="163">
        <v>650</v>
      </c>
      <c r="I120" s="128" t="s">
        <v>75</v>
      </c>
      <c r="J120" s="164">
        <v>10</v>
      </c>
      <c r="K120" s="54">
        <f>ROUND((H120*J120),0)</f>
        <v>6500</v>
      </c>
      <c r="L120" s="38">
        <v>0</v>
      </c>
      <c r="M120" s="55"/>
      <c r="N120" s="2" t="str">
        <f>IF(AND(H120&gt;81.25,I120="Hourly"),"Consultant Rate exceeds allowable limit.  
Please review.",IF(AND(H120&gt;650,I120="8 Hour Day"),"Consultant Rate exceeds allowable limit.  
Please review."," "))</f>
        <v xml:space="preserve"> </v>
      </c>
      <c r="Q120" s="431"/>
    </row>
    <row r="121" spans="2:17" ht="51.75" customHeight="1">
      <c r="B121" s="162" t="s">
        <v>193</v>
      </c>
      <c r="C121" s="415" t="s">
        <v>194</v>
      </c>
      <c r="D121" s="416"/>
      <c r="E121" s="416"/>
      <c r="F121" s="416"/>
      <c r="G121" s="417"/>
      <c r="H121" s="163">
        <v>60</v>
      </c>
      <c r="I121" s="128" t="s">
        <v>79</v>
      </c>
      <c r="J121" s="164">
        <v>200</v>
      </c>
      <c r="K121" s="54">
        <f>ROUND((H121*J121),0)</f>
        <v>12000</v>
      </c>
      <c r="L121" s="38">
        <v>0</v>
      </c>
      <c r="M121" s="55"/>
      <c r="N121" s="2" t="str">
        <f>IF(AND(H121&gt;81.25,I121="Hourly"),"Consultant Rate exceeds allowable limit.  
Please review.",IF(AND(H121&gt;650,I121="8 Hour Day"),"Consultant Rate exceeds allowable limit.  
Please review."," "))</f>
        <v xml:space="preserve"> </v>
      </c>
      <c r="Q121" s="431"/>
    </row>
    <row r="122" spans="2:17" ht="30" customHeight="1">
      <c r="B122" s="162" t="s">
        <v>119</v>
      </c>
      <c r="C122" s="415" t="s">
        <v>118</v>
      </c>
      <c r="D122" s="416"/>
      <c r="E122" s="416"/>
      <c r="F122" s="416"/>
      <c r="G122" s="417"/>
      <c r="H122" s="163">
        <v>80</v>
      </c>
      <c r="I122" s="128" t="s">
        <v>79</v>
      </c>
      <c r="J122" s="164">
        <v>17.5</v>
      </c>
      <c r="K122" s="54">
        <f>H122*J122</f>
        <v>1400</v>
      </c>
      <c r="L122" s="38">
        <v>0</v>
      </c>
      <c r="M122" s="55"/>
      <c r="N122" s="2" t="str">
        <f>IF(AND(H122&gt;81.25,I122="Hourly"),"Consultant Rate exceeds allowable limit.  
Please review.",IF(AND(H122&gt;650,I122="8 Hour Day"),"Consultant Rate exceeds allowable limit.  
Please review."," "))</f>
        <v xml:space="preserve"> </v>
      </c>
      <c r="Q122" s="431"/>
    </row>
    <row r="123" spans="2:17" ht="30" customHeight="1">
      <c r="B123" s="165" t="s">
        <v>132</v>
      </c>
      <c r="C123" s="415" t="s">
        <v>133</v>
      </c>
      <c r="D123" s="416"/>
      <c r="E123" s="416"/>
      <c r="F123" s="416"/>
      <c r="G123" s="417"/>
      <c r="H123" s="163">
        <v>67</v>
      </c>
      <c r="I123" s="128" t="s">
        <v>79</v>
      </c>
      <c r="J123" s="164">
        <v>25</v>
      </c>
      <c r="K123" s="54">
        <f>H123*J123</f>
        <v>1675</v>
      </c>
      <c r="L123" s="38">
        <v>0</v>
      </c>
      <c r="M123" s="55"/>
      <c r="N123" s="2" t="str">
        <f>IF(AND(H123&gt;81.25,I123="Hourly"),"Consultant Rate exceeds allowable limit.  
Please review.",IF(AND(H123&gt;650,I123="8 Hour Day"),"Consultant Rate exceeds allowable limit.  
Please review."," "))</f>
        <v xml:space="preserve"> </v>
      </c>
      <c r="Q123" s="431"/>
    </row>
    <row r="124" spans="2:17" ht="30" customHeight="1">
      <c r="B124" s="444" t="s">
        <v>187</v>
      </c>
      <c r="C124" s="445"/>
      <c r="D124" s="445"/>
      <c r="E124" s="445"/>
      <c r="F124" s="445"/>
      <c r="G124" s="445"/>
      <c r="H124" s="445"/>
      <c r="I124" s="445"/>
      <c r="J124" s="445"/>
      <c r="K124" s="446"/>
      <c r="L124" s="38">
        <v>0</v>
      </c>
      <c r="M124" s="55"/>
      <c r="N124" s="2" t="str">
        <f>IF(AND(B124&gt;81.25,I124="Hourly"),"Consultant Rate exceeds allowable limit.  
Please review.",IF(AND(B124&gt;650,I124="8 Hour Day"),"Consultant Rate exceeds allowable limit.  
Please review."," "))</f>
        <v xml:space="preserve"> </v>
      </c>
      <c r="Q124" s="431"/>
    </row>
    <row r="125" spans="2:17" ht="30" customHeight="1">
      <c r="B125" s="447"/>
      <c r="C125" s="448"/>
      <c r="D125" s="448"/>
      <c r="E125" s="448"/>
      <c r="F125" s="448"/>
      <c r="G125" s="448"/>
      <c r="H125" s="448"/>
      <c r="I125" s="448"/>
      <c r="J125" s="448"/>
      <c r="K125" s="449"/>
      <c r="L125" s="38">
        <v>0</v>
      </c>
      <c r="M125" s="55"/>
      <c r="N125" s="2" t="str">
        <f t="shared" ref="N125:N134" si="12">IF(AND(H125&gt;81.25,I125="Hourly"),"Consultant Rate exceeds allowable limit.  
Please review.",IF(AND(H125&gt;650,I125="8 Hour Day"),"Consultant Rate exceeds allowable limit.  
Please review."," "))</f>
        <v xml:space="preserve"> </v>
      </c>
      <c r="Q125" s="431"/>
    </row>
    <row r="126" spans="2:17" ht="30" customHeight="1" thickBot="1">
      <c r="B126" s="450"/>
      <c r="C126" s="451"/>
      <c r="D126" s="451"/>
      <c r="E126" s="451"/>
      <c r="F126" s="451"/>
      <c r="G126" s="451"/>
      <c r="H126" s="451"/>
      <c r="I126" s="451"/>
      <c r="J126" s="451"/>
      <c r="K126" s="452"/>
      <c r="L126" s="38">
        <v>0</v>
      </c>
      <c r="M126" s="55"/>
      <c r="N126" s="2" t="str">
        <f t="shared" si="12"/>
        <v xml:space="preserve"> </v>
      </c>
      <c r="Q126" s="431"/>
    </row>
    <row r="127" spans="2:17" ht="30" hidden="1" customHeight="1">
      <c r="B127" s="165"/>
      <c r="C127" s="415"/>
      <c r="D127" s="416"/>
      <c r="E127" s="416"/>
      <c r="F127" s="416"/>
      <c r="G127" s="417"/>
      <c r="H127" s="163">
        <v>0</v>
      </c>
      <c r="I127" s="128" t="s">
        <v>79</v>
      </c>
      <c r="J127" s="164">
        <v>0</v>
      </c>
      <c r="K127" s="54">
        <f>H127*J127</f>
        <v>0</v>
      </c>
      <c r="L127" s="38">
        <v>0</v>
      </c>
      <c r="M127" s="55"/>
      <c r="N127" s="2" t="str">
        <f t="shared" si="12"/>
        <v xml:space="preserve"> </v>
      </c>
      <c r="Q127" s="431"/>
    </row>
    <row r="128" spans="2:17" ht="30" hidden="1" customHeight="1" thickBot="1">
      <c r="B128" s="165"/>
      <c r="C128" s="415"/>
      <c r="D128" s="416"/>
      <c r="E128" s="416"/>
      <c r="F128" s="416"/>
      <c r="G128" s="417"/>
      <c r="H128" s="163">
        <v>0</v>
      </c>
      <c r="I128" s="128" t="s">
        <v>79</v>
      </c>
      <c r="J128" s="164">
        <v>0</v>
      </c>
      <c r="K128" s="54">
        <f>H128*J128</f>
        <v>0</v>
      </c>
      <c r="L128" s="38">
        <v>0</v>
      </c>
      <c r="M128" s="55"/>
      <c r="N128" s="2" t="str">
        <f t="shared" si="12"/>
        <v xml:space="preserve"> </v>
      </c>
      <c r="Q128" s="431"/>
    </row>
    <row r="129" spans="2:17" ht="30" hidden="1" customHeight="1">
      <c r="B129" s="162"/>
      <c r="C129" s="415"/>
      <c r="D129" s="416"/>
      <c r="E129" s="416"/>
      <c r="F129" s="416"/>
      <c r="G129" s="417"/>
      <c r="H129" s="163">
        <v>0</v>
      </c>
      <c r="I129" s="128" t="s">
        <v>79</v>
      </c>
      <c r="J129" s="164">
        <v>0</v>
      </c>
      <c r="K129" s="54">
        <f t="shared" ref="K129:K134" si="13">ROUND((H129*J129),0)</f>
        <v>0</v>
      </c>
      <c r="L129" s="38">
        <v>0</v>
      </c>
      <c r="M129" s="55"/>
      <c r="N129" s="2" t="str">
        <f t="shared" si="12"/>
        <v xml:space="preserve"> </v>
      </c>
      <c r="Q129" s="431"/>
    </row>
    <row r="130" spans="2:17" ht="30" hidden="1" customHeight="1">
      <c r="B130" s="162"/>
      <c r="C130" s="415"/>
      <c r="D130" s="416"/>
      <c r="E130" s="416"/>
      <c r="F130" s="416"/>
      <c r="G130" s="417"/>
      <c r="H130" s="163">
        <v>0</v>
      </c>
      <c r="I130" s="128" t="s">
        <v>79</v>
      </c>
      <c r="J130" s="164">
        <v>0</v>
      </c>
      <c r="K130" s="54">
        <f t="shared" si="13"/>
        <v>0</v>
      </c>
      <c r="L130" s="38">
        <v>0</v>
      </c>
      <c r="M130" s="55"/>
      <c r="N130" s="2" t="str">
        <f t="shared" si="12"/>
        <v xml:space="preserve"> </v>
      </c>
      <c r="Q130" s="431"/>
    </row>
    <row r="131" spans="2:17" ht="30" hidden="1" customHeight="1">
      <c r="B131" s="162"/>
      <c r="C131" s="415"/>
      <c r="D131" s="416"/>
      <c r="E131" s="416"/>
      <c r="F131" s="416"/>
      <c r="G131" s="417"/>
      <c r="H131" s="163">
        <v>0</v>
      </c>
      <c r="I131" s="128" t="s">
        <v>79</v>
      </c>
      <c r="J131" s="164">
        <v>0</v>
      </c>
      <c r="K131" s="54">
        <f t="shared" si="13"/>
        <v>0</v>
      </c>
      <c r="L131" s="38">
        <v>0</v>
      </c>
      <c r="M131" s="55"/>
      <c r="N131" s="2" t="str">
        <f t="shared" si="12"/>
        <v xml:space="preserve"> </v>
      </c>
      <c r="Q131" s="431"/>
    </row>
    <row r="132" spans="2:17" ht="30" hidden="1" customHeight="1">
      <c r="B132" s="162"/>
      <c r="C132" s="415"/>
      <c r="D132" s="416"/>
      <c r="E132" s="416"/>
      <c r="F132" s="416"/>
      <c r="G132" s="417"/>
      <c r="H132" s="163">
        <v>0</v>
      </c>
      <c r="I132" s="128" t="s">
        <v>79</v>
      </c>
      <c r="J132" s="164">
        <v>0</v>
      </c>
      <c r="K132" s="54">
        <f t="shared" si="13"/>
        <v>0</v>
      </c>
      <c r="L132" s="38">
        <v>0</v>
      </c>
      <c r="M132" s="55"/>
      <c r="N132" s="2" t="str">
        <f t="shared" si="12"/>
        <v xml:space="preserve"> </v>
      </c>
      <c r="Q132" s="431"/>
    </row>
    <row r="133" spans="2:17" ht="30" hidden="1" customHeight="1">
      <c r="B133" s="162"/>
      <c r="C133" s="415"/>
      <c r="D133" s="416"/>
      <c r="E133" s="416"/>
      <c r="F133" s="416"/>
      <c r="G133" s="417"/>
      <c r="H133" s="163">
        <v>0</v>
      </c>
      <c r="I133" s="128" t="s">
        <v>79</v>
      </c>
      <c r="J133" s="164">
        <v>0</v>
      </c>
      <c r="K133" s="54">
        <f t="shared" si="13"/>
        <v>0</v>
      </c>
      <c r="L133" s="38">
        <v>0</v>
      </c>
      <c r="M133" s="55"/>
      <c r="N133" s="2" t="str">
        <f t="shared" si="12"/>
        <v xml:space="preserve"> </v>
      </c>
      <c r="Q133" s="431"/>
    </row>
    <row r="134" spans="2:17" ht="30" hidden="1" customHeight="1" thickBot="1">
      <c r="B134" s="162"/>
      <c r="C134" s="415"/>
      <c r="D134" s="416"/>
      <c r="E134" s="416"/>
      <c r="F134" s="416"/>
      <c r="G134" s="417"/>
      <c r="H134" s="163">
        <v>0</v>
      </c>
      <c r="I134" s="128" t="s">
        <v>79</v>
      </c>
      <c r="J134" s="164">
        <v>0</v>
      </c>
      <c r="K134" s="54">
        <f t="shared" si="13"/>
        <v>0</v>
      </c>
      <c r="L134" s="38">
        <v>0</v>
      </c>
      <c r="M134" s="55"/>
      <c r="N134" s="2" t="str">
        <f t="shared" si="12"/>
        <v xml:space="preserve"> </v>
      </c>
      <c r="Q134" s="432"/>
    </row>
    <row r="135" spans="2:17" ht="25.5" customHeight="1" thickTop="1">
      <c r="B135" s="247" t="s">
        <v>81</v>
      </c>
      <c r="C135" s="248"/>
      <c r="D135" s="248"/>
      <c r="E135" s="248"/>
      <c r="F135" s="248"/>
      <c r="G135" s="248"/>
      <c r="H135" s="248"/>
      <c r="I135" s="248"/>
      <c r="J135" s="249"/>
      <c r="K135" s="16">
        <f>ROUND((SUM(K120:K134)),0)</f>
        <v>21575</v>
      </c>
      <c r="L135" s="16">
        <f>ROUND((SUM(L120:L134)),0)</f>
        <v>0</v>
      </c>
      <c r="M135" s="16"/>
      <c r="Q135" s="132"/>
    </row>
    <row r="136" spans="2:17" ht="37.5" customHeight="1" thickBot="1">
      <c r="B136" s="92" t="s">
        <v>82</v>
      </c>
      <c r="C136" s="250" t="s">
        <v>185</v>
      </c>
      <c r="D136" s="251"/>
      <c r="E136" s="251"/>
      <c r="F136" s="251"/>
      <c r="G136" s="251"/>
      <c r="H136" s="251"/>
      <c r="I136" s="251"/>
      <c r="J136" s="251"/>
      <c r="K136" s="251"/>
      <c r="L136" s="251"/>
      <c r="M136" s="252"/>
      <c r="N136" s="103"/>
    </row>
    <row r="137" spans="2:17" ht="31.5" customHeight="1" thickTop="1">
      <c r="B137" s="96" t="s">
        <v>83</v>
      </c>
      <c r="C137" s="258" t="s">
        <v>84</v>
      </c>
      <c r="D137" s="271"/>
      <c r="E137" s="271"/>
      <c r="F137" s="272"/>
      <c r="G137" s="98" t="s">
        <v>50</v>
      </c>
      <c r="H137" s="48" t="s">
        <v>148</v>
      </c>
      <c r="I137" s="98" t="s">
        <v>53</v>
      </c>
      <c r="J137" s="48" t="s">
        <v>139</v>
      </c>
      <c r="K137" s="10" t="s">
        <v>32</v>
      </c>
      <c r="L137" s="49" t="s">
        <v>33</v>
      </c>
      <c r="M137" s="49" t="s">
        <v>34</v>
      </c>
      <c r="Q137" s="430" t="s">
        <v>186</v>
      </c>
    </row>
    <row r="138" spans="2:17" ht="30" customHeight="1">
      <c r="B138" s="159" t="s">
        <v>126</v>
      </c>
      <c r="C138" s="409" t="s">
        <v>176</v>
      </c>
      <c r="D138" s="410"/>
      <c r="E138" s="410"/>
      <c r="F138" s="411"/>
      <c r="G138" s="166">
        <v>1</v>
      </c>
      <c r="H138" s="167" t="s">
        <v>108</v>
      </c>
      <c r="I138" s="163">
        <v>700</v>
      </c>
      <c r="J138" s="156">
        <v>1</v>
      </c>
      <c r="K138" s="14">
        <f>ROUND((G138*I138*J138),0)</f>
        <v>700</v>
      </c>
      <c r="L138" s="38">
        <v>0</v>
      </c>
      <c r="M138" s="55"/>
      <c r="Q138" s="431"/>
    </row>
    <row r="139" spans="2:17" ht="30" customHeight="1">
      <c r="B139" s="159" t="s">
        <v>103</v>
      </c>
      <c r="C139" s="409" t="s">
        <v>112</v>
      </c>
      <c r="D139" s="410"/>
      <c r="E139" s="410"/>
      <c r="F139" s="411"/>
      <c r="G139" s="166">
        <v>5</v>
      </c>
      <c r="H139" s="167" t="s">
        <v>108</v>
      </c>
      <c r="I139" s="163">
        <v>325</v>
      </c>
      <c r="J139" s="156">
        <v>1</v>
      </c>
      <c r="K139" s="14">
        <f>ROUND((G139*I139*J139),0)</f>
        <v>1625</v>
      </c>
      <c r="L139" s="38">
        <v>0</v>
      </c>
      <c r="M139" s="55"/>
      <c r="Q139" s="431"/>
    </row>
    <row r="140" spans="2:17" ht="30" customHeight="1">
      <c r="B140" s="159" t="s">
        <v>109</v>
      </c>
      <c r="C140" s="409" t="s">
        <v>117</v>
      </c>
      <c r="D140" s="410"/>
      <c r="E140" s="410"/>
      <c r="F140" s="411"/>
      <c r="G140" s="166">
        <v>5</v>
      </c>
      <c r="H140" s="167" t="s">
        <v>108</v>
      </c>
      <c r="I140" s="163">
        <v>350</v>
      </c>
      <c r="J140" s="156">
        <v>1</v>
      </c>
      <c r="K140" s="14">
        <f>ROUND((G140*I140*J140),0)</f>
        <v>1750</v>
      </c>
      <c r="L140" s="38">
        <v>0</v>
      </c>
      <c r="M140" s="55"/>
      <c r="N140" s="7"/>
      <c r="Q140" s="431"/>
    </row>
    <row r="141" spans="2:17" ht="30" customHeight="1">
      <c r="B141" s="159" t="s">
        <v>163</v>
      </c>
      <c r="C141" s="409" t="s">
        <v>164</v>
      </c>
      <c r="D141" s="410"/>
      <c r="E141" s="410"/>
      <c r="F141" s="411"/>
      <c r="G141" s="166">
        <v>1</v>
      </c>
      <c r="H141" s="167" t="s">
        <v>165</v>
      </c>
      <c r="I141" s="163">
        <v>200</v>
      </c>
      <c r="J141" s="156">
        <v>2</v>
      </c>
      <c r="K141" s="14">
        <f>ROUND((G141*I141*J141),0)</f>
        <v>400</v>
      </c>
      <c r="L141" s="38">
        <v>0</v>
      </c>
      <c r="M141" s="55"/>
      <c r="N141" s="7"/>
      <c r="Q141" s="431"/>
    </row>
    <row r="142" spans="2:17" ht="30" customHeight="1">
      <c r="B142" s="159" t="s">
        <v>113</v>
      </c>
      <c r="C142" s="409" t="s">
        <v>114</v>
      </c>
      <c r="D142" s="410"/>
      <c r="E142" s="410"/>
      <c r="F142" s="411"/>
      <c r="G142" s="166">
        <v>1</v>
      </c>
      <c r="H142" s="168" t="s">
        <v>35</v>
      </c>
      <c r="I142" s="163">
        <f>3000+700</f>
        <v>3700</v>
      </c>
      <c r="J142" s="156">
        <v>1</v>
      </c>
      <c r="K142" s="14">
        <f t="shared" ref="K142:K150" si="14">ROUND((G142*I142*J142),0)</f>
        <v>3700</v>
      </c>
      <c r="L142" s="38">
        <v>0</v>
      </c>
      <c r="M142" s="55"/>
      <c r="N142" s="7"/>
      <c r="Q142" s="431"/>
    </row>
    <row r="143" spans="2:17" ht="30" customHeight="1">
      <c r="B143" s="159" t="s">
        <v>115</v>
      </c>
      <c r="C143" s="409" t="s">
        <v>116</v>
      </c>
      <c r="D143" s="410"/>
      <c r="E143" s="410"/>
      <c r="F143" s="411"/>
      <c r="G143" s="166">
        <v>1</v>
      </c>
      <c r="H143" s="168" t="s">
        <v>108</v>
      </c>
      <c r="I143" s="163">
        <v>500</v>
      </c>
      <c r="J143" s="156">
        <v>1</v>
      </c>
      <c r="K143" s="14">
        <f t="shared" si="14"/>
        <v>500</v>
      </c>
      <c r="L143" s="38">
        <v>0</v>
      </c>
      <c r="M143" s="55"/>
      <c r="N143" s="7"/>
      <c r="Q143" s="431"/>
    </row>
    <row r="144" spans="2:17" ht="30" customHeight="1">
      <c r="B144" s="159" t="s">
        <v>157</v>
      </c>
      <c r="C144" s="409" t="s">
        <v>158</v>
      </c>
      <c r="D144" s="410"/>
      <c r="E144" s="410"/>
      <c r="F144" s="411"/>
      <c r="G144" s="166">
        <v>14</v>
      </c>
      <c r="H144" s="167" t="s">
        <v>108</v>
      </c>
      <c r="I144" s="163">
        <v>3000</v>
      </c>
      <c r="J144" s="156">
        <v>1</v>
      </c>
      <c r="K144" s="14">
        <f t="shared" si="14"/>
        <v>42000</v>
      </c>
      <c r="L144" s="38">
        <v>0</v>
      </c>
      <c r="M144" s="55"/>
      <c r="N144" s="7"/>
      <c r="Q144" s="431"/>
    </row>
    <row r="145" spans="2:17" ht="30" customHeight="1" thickBot="1">
      <c r="B145" s="159" t="s">
        <v>85</v>
      </c>
      <c r="C145" s="409" t="s">
        <v>86</v>
      </c>
      <c r="D145" s="410"/>
      <c r="E145" s="410"/>
      <c r="F145" s="411"/>
      <c r="G145" s="166">
        <v>1000</v>
      </c>
      <c r="H145" s="168" t="s">
        <v>87</v>
      </c>
      <c r="I145" s="163">
        <v>0.5</v>
      </c>
      <c r="J145" s="156">
        <v>4</v>
      </c>
      <c r="K145" s="14">
        <f t="shared" si="14"/>
        <v>2000</v>
      </c>
      <c r="L145" s="38">
        <v>0</v>
      </c>
      <c r="M145" s="55"/>
      <c r="N145" s="7"/>
      <c r="Q145" s="431"/>
    </row>
    <row r="146" spans="2:17" ht="30" hidden="1" customHeight="1">
      <c r="B146" s="159"/>
      <c r="C146" s="409"/>
      <c r="D146" s="410"/>
      <c r="E146" s="410"/>
      <c r="F146" s="411"/>
      <c r="G146" s="166">
        <v>0</v>
      </c>
      <c r="H146" s="167"/>
      <c r="I146" s="163">
        <v>0</v>
      </c>
      <c r="J146" s="156">
        <v>0</v>
      </c>
      <c r="K146" s="14">
        <f t="shared" si="14"/>
        <v>0</v>
      </c>
      <c r="L146" s="38">
        <v>0</v>
      </c>
      <c r="M146" s="55"/>
      <c r="N146" s="7"/>
      <c r="Q146" s="431"/>
    </row>
    <row r="147" spans="2:17" ht="30" hidden="1" customHeight="1">
      <c r="B147" s="159"/>
      <c r="C147" s="409"/>
      <c r="D147" s="410"/>
      <c r="E147" s="410"/>
      <c r="F147" s="411"/>
      <c r="G147" s="166">
        <v>0</v>
      </c>
      <c r="H147" s="168"/>
      <c r="I147" s="163">
        <v>0</v>
      </c>
      <c r="J147" s="156">
        <v>0</v>
      </c>
      <c r="K147" s="14">
        <f t="shared" si="14"/>
        <v>0</v>
      </c>
      <c r="L147" s="38">
        <v>0</v>
      </c>
      <c r="M147" s="55"/>
      <c r="N147" s="7"/>
      <c r="Q147" s="431"/>
    </row>
    <row r="148" spans="2:17" ht="30" hidden="1" customHeight="1">
      <c r="B148" s="159"/>
      <c r="C148" s="409"/>
      <c r="D148" s="410"/>
      <c r="E148" s="410"/>
      <c r="F148" s="411"/>
      <c r="G148" s="166">
        <v>0</v>
      </c>
      <c r="H148" s="167"/>
      <c r="I148" s="163">
        <v>0</v>
      </c>
      <c r="J148" s="156">
        <v>1</v>
      </c>
      <c r="K148" s="14">
        <f t="shared" si="14"/>
        <v>0</v>
      </c>
      <c r="L148" s="38">
        <v>0</v>
      </c>
      <c r="M148" s="55"/>
      <c r="N148" s="7"/>
      <c r="Q148" s="431"/>
    </row>
    <row r="149" spans="2:17" ht="30" hidden="1" customHeight="1">
      <c r="B149" s="159"/>
      <c r="C149" s="409"/>
      <c r="D149" s="410"/>
      <c r="E149" s="410"/>
      <c r="F149" s="411"/>
      <c r="G149" s="166">
        <v>0</v>
      </c>
      <c r="H149" s="167"/>
      <c r="I149" s="163">
        <v>0</v>
      </c>
      <c r="J149" s="156">
        <v>1</v>
      </c>
      <c r="K149" s="14">
        <f t="shared" si="14"/>
        <v>0</v>
      </c>
      <c r="L149" s="38">
        <v>0</v>
      </c>
      <c r="M149" s="55"/>
      <c r="N149" s="7"/>
      <c r="Q149" s="431"/>
    </row>
    <row r="150" spans="2:17" ht="30" hidden="1" customHeight="1">
      <c r="B150" s="159"/>
      <c r="C150" s="409"/>
      <c r="D150" s="410"/>
      <c r="E150" s="410"/>
      <c r="F150" s="411"/>
      <c r="G150" s="166">
        <v>0</v>
      </c>
      <c r="H150" s="167"/>
      <c r="I150" s="163">
        <v>0</v>
      </c>
      <c r="J150" s="156">
        <v>1</v>
      </c>
      <c r="K150" s="14">
        <f t="shared" si="14"/>
        <v>0</v>
      </c>
      <c r="L150" s="38">
        <v>0</v>
      </c>
      <c r="M150" s="55"/>
      <c r="N150" s="7"/>
      <c r="Q150" s="432"/>
    </row>
    <row r="151" spans="2:17" ht="21.95" customHeight="1" thickTop="1">
      <c r="B151" s="247" t="s">
        <v>88</v>
      </c>
      <c r="C151" s="248"/>
      <c r="D151" s="248"/>
      <c r="E151" s="248"/>
      <c r="F151" s="248"/>
      <c r="G151" s="248"/>
      <c r="H151" s="248"/>
      <c r="I151" s="248"/>
      <c r="J151" s="249"/>
      <c r="K151" s="16">
        <f>ROUND((SUM(K138:K150)),0)</f>
        <v>52675</v>
      </c>
      <c r="L151" s="16">
        <f>ROUND((SUM(L138:L150)),0)</f>
        <v>0</v>
      </c>
      <c r="M151" s="16"/>
      <c r="Q151" s="132"/>
    </row>
    <row r="152" spans="2:17" ht="21.95" customHeight="1">
      <c r="B152" s="278" t="s">
        <v>7</v>
      </c>
      <c r="C152" s="281"/>
      <c r="D152" s="281"/>
      <c r="E152" s="281"/>
      <c r="F152" s="281"/>
      <c r="G152" s="281"/>
      <c r="H152" s="281"/>
      <c r="I152" s="281"/>
      <c r="J152" s="282"/>
      <c r="K152" s="17">
        <f>K151+K117+K99+K86+K47+K35+K135</f>
        <v>210034</v>
      </c>
      <c r="L152" s="17">
        <f>L151+L117+L99+L86+L47+L35</f>
        <v>0</v>
      </c>
      <c r="M152" s="17"/>
    </row>
    <row r="153" spans="2:17" ht="21.95" hidden="1" customHeight="1">
      <c r="B153" s="278" t="s">
        <v>89</v>
      </c>
      <c r="C153" s="281"/>
      <c r="D153" s="281"/>
      <c r="E153" s="281"/>
      <c r="F153" s="281"/>
      <c r="G153" s="281"/>
      <c r="H153" s="281"/>
      <c r="I153" s="281"/>
      <c r="J153" s="282"/>
      <c r="K153" s="17">
        <f>K35+K47+K86+K117+K151+-J157+K135</f>
        <v>159634</v>
      </c>
      <c r="L153" s="17">
        <f>L35+L47+L86+L117+L151-J157</f>
        <v>-8400</v>
      </c>
      <c r="M153" s="17"/>
    </row>
    <row r="154" spans="2:17" ht="21.95" hidden="1" customHeight="1">
      <c r="B154" s="25"/>
      <c r="C154" s="26"/>
      <c r="D154" s="26"/>
      <c r="E154" s="26"/>
      <c r="F154" s="26"/>
      <c r="G154" s="26"/>
      <c r="H154" s="26"/>
      <c r="I154" s="26"/>
      <c r="J154" s="26"/>
      <c r="K154" s="27"/>
      <c r="L154" s="24"/>
      <c r="M154" s="24"/>
    </row>
    <row r="155" spans="2:17" ht="61.5" hidden="1" customHeight="1">
      <c r="B155" s="8" t="s">
        <v>90</v>
      </c>
      <c r="C155" s="413" t="s">
        <v>136</v>
      </c>
      <c r="D155" s="414"/>
      <c r="E155" s="414"/>
      <c r="F155" s="414"/>
      <c r="G155" s="414"/>
      <c r="H155" s="414"/>
      <c r="I155" s="414"/>
      <c r="J155" s="414"/>
      <c r="K155" s="414"/>
      <c r="L155" s="414"/>
      <c r="M155" s="414"/>
      <c r="N155" s="103"/>
    </row>
    <row r="156" spans="2:17" ht="31.5" hidden="1" customHeight="1">
      <c r="B156" s="169" t="s">
        <v>83</v>
      </c>
      <c r="C156" s="170" t="s">
        <v>91</v>
      </c>
      <c r="D156" s="403" t="s">
        <v>92</v>
      </c>
      <c r="E156" s="404"/>
      <c r="F156" s="404"/>
      <c r="G156" s="405"/>
      <c r="H156" s="170" t="s">
        <v>93</v>
      </c>
      <c r="I156" s="171" t="s">
        <v>94</v>
      </c>
      <c r="J156" s="172" t="s">
        <v>95</v>
      </c>
      <c r="K156" s="173" t="s">
        <v>32</v>
      </c>
      <c r="L156" s="49" t="s">
        <v>33</v>
      </c>
      <c r="M156" s="49" t="s">
        <v>34</v>
      </c>
      <c r="O156" t="s">
        <v>96</v>
      </c>
    </row>
    <row r="157" spans="2:17" ht="28.5" hidden="1" customHeight="1">
      <c r="B157" s="11" t="s">
        <v>97</v>
      </c>
      <c r="C157" s="155" t="s">
        <v>96</v>
      </c>
      <c r="D157" s="406" t="s">
        <v>98</v>
      </c>
      <c r="E157" s="407"/>
      <c r="F157" s="407"/>
      <c r="G157" s="408"/>
      <c r="H157" s="174" cm="1">
        <f t="array" ref="H157">_xlfn.IFS(D157="Direct Salaries and Wages",C10,D157="MDTC",K153,D157="Direct Salaries and Wages including Fringe Benefits",(C10+C11))</f>
        <v>159634</v>
      </c>
      <c r="I157" s="175">
        <v>0.1</v>
      </c>
      <c r="J157" s="176">
        <v>8400</v>
      </c>
      <c r="K157" s="14">
        <f>ROUND((H157*I157),0)</f>
        <v>15963</v>
      </c>
      <c r="L157" s="84">
        <v>0</v>
      </c>
      <c r="M157" s="55"/>
      <c r="N157" s="5" t="str">
        <f>IF((AND(C157="De minimis",I157=10%)),"Good",IF(C157="De minimis","Check Rate","Good"))</f>
        <v>Good</v>
      </c>
      <c r="O157" t="s">
        <v>99</v>
      </c>
    </row>
    <row r="158" spans="2:17" ht="21.95" hidden="1" customHeight="1">
      <c r="B158" s="247" t="s">
        <v>100</v>
      </c>
      <c r="C158" s="248"/>
      <c r="D158" s="248"/>
      <c r="E158" s="248"/>
      <c r="F158" s="248"/>
      <c r="G158" s="248"/>
      <c r="H158" s="248"/>
      <c r="I158" s="248"/>
      <c r="J158" s="249"/>
      <c r="K158" s="16">
        <f>K157</f>
        <v>15963</v>
      </c>
      <c r="L158" s="16">
        <f>L157</f>
        <v>0</v>
      </c>
      <c r="M158" s="16"/>
      <c r="O158" t="s">
        <v>98</v>
      </c>
    </row>
    <row r="159" spans="2:17" ht="8.1" hidden="1" customHeight="1">
      <c r="B159" s="15"/>
      <c r="C159" s="15"/>
      <c r="D159" s="15"/>
      <c r="E159" s="15"/>
      <c r="F159" s="15"/>
      <c r="G159" s="15"/>
      <c r="H159" s="15"/>
      <c r="I159" s="15"/>
      <c r="J159" s="15"/>
      <c r="K159" s="15"/>
      <c r="O159" t="s">
        <v>101</v>
      </c>
    </row>
    <row r="160" spans="2:17" ht="21.95" hidden="1" customHeight="1">
      <c r="B160" s="278" t="s">
        <v>18</v>
      </c>
      <c r="C160" s="279"/>
      <c r="D160" s="279"/>
      <c r="E160" s="279"/>
      <c r="F160" s="279"/>
      <c r="G160" s="279"/>
      <c r="H160" s="279"/>
      <c r="I160" s="279"/>
      <c r="J160" s="280"/>
      <c r="K160" s="17">
        <f>K158+K152+K135</f>
        <v>247572</v>
      </c>
      <c r="L160" s="17">
        <f>L158+L152</f>
        <v>0</v>
      </c>
      <c r="M160" s="17"/>
      <c r="O160" t="s">
        <v>102</v>
      </c>
    </row>
    <row r="161" ht="29.1" customHeight="1"/>
  </sheetData>
  <sheetProtection algorithmName="SHA-512" hashValue="+DRw3UEw46WEOFCIP7iQPb/Djm5HR7gteZ0fhVy4Xr3RZmsA3AEapIsmUcaKJozUXxLdEMgzLpL5Yf+7v+Phnw==" saltValue="U+kud84sakdKkoP4cho/RQ==" spinCount="100000" sheet="1" formatCells="0" formatRows="0" insertColumns="0" insertRows="0" selectLockedCells="1"/>
  <dataConsolidate/>
  <mergeCells count="198">
    <mergeCell ref="Q27:Q34"/>
    <mergeCell ref="Q37:Q46"/>
    <mergeCell ref="Q49:Q84"/>
    <mergeCell ref="B92:K95"/>
    <mergeCell ref="B124:K126"/>
    <mergeCell ref="Q101:Q116"/>
    <mergeCell ref="Q137:Q150"/>
    <mergeCell ref="Q88:Q95"/>
    <mergeCell ref="Q119:Q134"/>
    <mergeCell ref="C112:H112"/>
    <mergeCell ref="C113:H113"/>
    <mergeCell ref="C114:H114"/>
    <mergeCell ref="C115:H115"/>
    <mergeCell ref="C116:H116"/>
    <mergeCell ref="B68:B70"/>
    <mergeCell ref="B65:B67"/>
    <mergeCell ref="C65:C67"/>
    <mergeCell ref="K65:K67"/>
    <mergeCell ref="L65:L67"/>
    <mergeCell ref="M65:M67"/>
    <mergeCell ref="C87:M87"/>
    <mergeCell ref="L77:L79"/>
    <mergeCell ref="M77:M79"/>
    <mergeCell ref="C133:G133"/>
    <mergeCell ref="Q8:Q16"/>
    <mergeCell ref="C88:H88"/>
    <mergeCell ref="C89:H89"/>
    <mergeCell ref="C90:H90"/>
    <mergeCell ref="C91:H91"/>
    <mergeCell ref="C96:H96"/>
    <mergeCell ref="C97:H97"/>
    <mergeCell ref="C98:H98"/>
    <mergeCell ref="C111:H111"/>
    <mergeCell ref="C68:C70"/>
    <mergeCell ref="K68:K70"/>
    <mergeCell ref="L68:L70"/>
    <mergeCell ref="M68:M70"/>
    <mergeCell ref="B86:J86"/>
    <mergeCell ref="C102:H102"/>
    <mergeCell ref="C103:H103"/>
    <mergeCell ref="C104:H104"/>
    <mergeCell ref="N59:N61"/>
    <mergeCell ref="B62:B64"/>
    <mergeCell ref="C62:C64"/>
    <mergeCell ref="K62:K64"/>
    <mergeCell ref="L62:L64"/>
    <mergeCell ref="M62:M64"/>
    <mergeCell ref="N62:N64"/>
    <mergeCell ref="C127:G127"/>
    <mergeCell ref="C128:G128"/>
    <mergeCell ref="C143:F143"/>
    <mergeCell ref="C144:F144"/>
    <mergeCell ref="C142:F142"/>
    <mergeCell ref="C101:H101"/>
    <mergeCell ref="C105:H105"/>
    <mergeCell ref="C106:H106"/>
    <mergeCell ref="C107:H107"/>
    <mergeCell ref="C108:H108"/>
    <mergeCell ref="C109:H109"/>
    <mergeCell ref="C110:H110"/>
    <mergeCell ref="N71:N73"/>
    <mergeCell ref="B74:B76"/>
    <mergeCell ref="C74:C76"/>
    <mergeCell ref="K74:K76"/>
    <mergeCell ref="L74:L76"/>
    <mergeCell ref="M74:M76"/>
    <mergeCell ref="B80:B82"/>
    <mergeCell ref="C80:C82"/>
    <mergeCell ref="K80:K82"/>
    <mergeCell ref="L80:L82"/>
    <mergeCell ref="M80:M82"/>
    <mergeCell ref="N80:N82"/>
    <mergeCell ref="B77:B79"/>
    <mergeCell ref="C77:C79"/>
    <mergeCell ref="K77:K79"/>
    <mergeCell ref="B59:B61"/>
    <mergeCell ref="C59:C61"/>
    <mergeCell ref="K59:K61"/>
    <mergeCell ref="L59:L61"/>
    <mergeCell ref="M59:M61"/>
    <mergeCell ref="L56:L58"/>
    <mergeCell ref="M56:M58"/>
    <mergeCell ref="B50:B52"/>
    <mergeCell ref="C50:C52"/>
    <mergeCell ref="K50:K52"/>
    <mergeCell ref="L50:L52"/>
    <mergeCell ref="M50:M52"/>
    <mergeCell ref="B53:B55"/>
    <mergeCell ref="L53:L55"/>
    <mergeCell ref="M53:M55"/>
    <mergeCell ref="B56:B58"/>
    <mergeCell ref="C56:C58"/>
    <mergeCell ref="K56:K58"/>
    <mergeCell ref="B83:B85"/>
    <mergeCell ref="C83:C85"/>
    <mergeCell ref="K83:K85"/>
    <mergeCell ref="L83:L85"/>
    <mergeCell ref="M83:M85"/>
    <mergeCell ref="B71:B73"/>
    <mergeCell ref="C71:C73"/>
    <mergeCell ref="K71:K73"/>
    <mergeCell ref="L71:L73"/>
    <mergeCell ref="M71:M73"/>
    <mergeCell ref="N50:N52"/>
    <mergeCell ref="N68:N70"/>
    <mergeCell ref="C141:F141"/>
    <mergeCell ref="C155:M155"/>
    <mergeCell ref="C136:M136"/>
    <mergeCell ref="C100:M100"/>
    <mergeCell ref="B135:J135"/>
    <mergeCell ref="C148:F148"/>
    <mergeCell ref="C149:F149"/>
    <mergeCell ref="C150:F150"/>
    <mergeCell ref="B117:J117"/>
    <mergeCell ref="C119:G119"/>
    <mergeCell ref="C120:G120"/>
    <mergeCell ref="C122:G122"/>
    <mergeCell ref="C123:G123"/>
    <mergeCell ref="C134:G134"/>
    <mergeCell ref="C121:G121"/>
    <mergeCell ref="C129:G129"/>
    <mergeCell ref="C118:M118"/>
    <mergeCell ref="C130:G130"/>
    <mergeCell ref="C131:G131"/>
    <mergeCell ref="C132:G132"/>
    <mergeCell ref="C53:C55"/>
    <mergeCell ref="K53:K55"/>
    <mergeCell ref="B160:J160"/>
    <mergeCell ref="B152:J152"/>
    <mergeCell ref="B153:J153"/>
    <mergeCell ref="D156:G156"/>
    <mergeCell ref="D157:G157"/>
    <mergeCell ref="B158:J158"/>
    <mergeCell ref="B151:J151"/>
    <mergeCell ref="C137:F137"/>
    <mergeCell ref="C138:F138"/>
    <mergeCell ref="C139:F139"/>
    <mergeCell ref="C140:F140"/>
    <mergeCell ref="C146:F146"/>
    <mergeCell ref="C147:F147"/>
    <mergeCell ref="C145:F145"/>
    <mergeCell ref="C39:H39"/>
    <mergeCell ref="C30:E30"/>
    <mergeCell ref="C36:M36"/>
    <mergeCell ref="B46:C46"/>
    <mergeCell ref="D46:H46"/>
    <mergeCell ref="B47:J47"/>
    <mergeCell ref="C48:M48"/>
    <mergeCell ref="C40:H40"/>
    <mergeCell ref="B45:H45"/>
    <mergeCell ref="C41:H41"/>
    <mergeCell ref="C42:H42"/>
    <mergeCell ref="C43:H43"/>
    <mergeCell ref="C44:H44"/>
    <mergeCell ref="I45:M45"/>
    <mergeCell ref="I46:M46"/>
    <mergeCell ref="S8:W11"/>
    <mergeCell ref="E10:F10"/>
    <mergeCell ref="E11:F11"/>
    <mergeCell ref="E12:F12"/>
    <mergeCell ref="I8:I9"/>
    <mergeCell ref="B99:J99"/>
    <mergeCell ref="N24:N25"/>
    <mergeCell ref="C26:M26"/>
    <mergeCell ref="B23:M23"/>
    <mergeCell ref="B24:M24"/>
    <mergeCell ref="B25:M25"/>
    <mergeCell ref="B31:K34"/>
    <mergeCell ref="C27:E27"/>
    <mergeCell ref="C28:E28"/>
    <mergeCell ref="C29:E29"/>
    <mergeCell ref="H8:H9"/>
    <mergeCell ref="E13:F13"/>
    <mergeCell ref="E14:F14"/>
    <mergeCell ref="E15:F15"/>
    <mergeCell ref="E16:F16"/>
    <mergeCell ref="E18:F18"/>
    <mergeCell ref="B35:J35"/>
    <mergeCell ref="C37:H37"/>
    <mergeCell ref="C38:H38"/>
    <mergeCell ref="C2:E2"/>
    <mergeCell ref="G2:K2"/>
    <mergeCell ref="B3:B4"/>
    <mergeCell ref="C3:E4"/>
    <mergeCell ref="G3:I3"/>
    <mergeCell ref="J3:K3"/>
    <mergeCell ref="G4:I4"/>
    <mergeCell ref="J4:K4"/>
    <mergeCell ref="J8:J9"/>
    <mergeCell ref="K8:K9"/>
    <mergeCell ref="C5:E5"/>
    <mergeCell ref="G5:I5"/>
    <mergeCell ref="J5:K5"/>
    <mergeCell ref="B7:K7"/>
    <mergeCell ref="C8:C9"/>
    <mergeCell ref="D8:D9"/>
    <mergeCell ref="E8:F9"/>
    <mergeCell ref="G8:G9"/>
  </mergeCells>
  <conditionalFormatting sqref="B38:B44">
    <cfRule type="cellIs" dxfId="22" priority="17" operator="equal">
      <formula>0</formula>
    </cfRule>
  </conditionalFormatting>
  <conditionalFormatting sqref="B157">
    <cfRule type="cellIs" dxfId="21" priority="67" operator="equal">
      <formula>0</formula>
    </cfRule>
  </conditionalFormatting>
  <conditionalFormatting sqref="L10:L16 L18">
    <cfRule type="containsText" dxfId="20" priority="65" operator="containsText" text="good">
      <formula>NOT(ISERROR(SEARCH("good",L10)))</formula>
    </cfRule>
    <cfRule type="containsText" dxfId="19" priority="66" operator="containsText" text="Check">
      <formula>NOT(ISERROR(SEARCH("Check",L10)))</formula>
    </cfRule>
  </conditionalFormatting>
  <conditionalFormatting sqref="N10:N16">
    <cfRule type="containsText" dxfId="18" priority="2" operator="containsText" text="don't">
      <formula>NOT(ISERROR(SEARCH("don't",N10)))</formula>
    </cfRule>
    <cfRule type="containsText" dxfId="17" priority="4" operator="containsText" text="good">
      <formula>NOT(ISERROR(SEARCH("good",N10)))</formula>
    </cfRule>
    <cfRule type="containsText" dxfId="16" priority="5" operator="containsText" text="Check">
      <formula>NOT(ISERROR(SEARCH("Check",N10)))</formula>
    </cfRule>
  </conditionalFormatting>
  <conditionalFormatting sqref="N18">
    <cfRule type="containsText" dxfId="15" priority="54" operator="containsText" text="good">
      <formula>NOT(ISERROR(SEARCH("good",N18)))</formula>
    </cfRule>
    <cfRule type="containsText" dxfId="14" priority="55" operator="containsText" text="Check">
      <formula>NOT(ISERROR(SEARCH("Check",N18)))</formula>
    </cfRule>
  </conditionalFormatting>
  <conditionalFormatting sqref="N26:N35">
    <cfRule type="containsText" dxfId="13" priority="19" operator="containsText" text="Good">
      <formula>NOT(ISERROR(SEARCH("Good",N26)))</formula>
    </cfRule>
  </conditionalFormatting>
  <conditionalFormatting sqref="N28:N34">
    <cfRule type="containsText" dxfId="12" priority="18" operator="containsText" text="discussion">
      <formula>NOT(ISERROR(SEARCH("discussion",N28)))</formula>
    </cfRule>
  </conditionalFormatting>
  <conditionalFormatting sqref="N36:N50">
    <cfRule type="containsText" dxfId="11" priority="1" operator="containsText" text="Good">
      <formula>NOT(ISERROR(SEARCH("Good",N36)))</formula>
    </cfRule>
  </conditionalFormatting>
  <conditionalFormatting sqref="N53:N59">
    <cfRule type="containsText" dxfId="10" priority="44" operator="containsText" text="Good">
      <formula>NOT(ISERROR(SEARCH("Good",N53)))</formula>
    </cfRule>
  </conditionalFormatting>
  <conditionalFormatting sqref="N62">
    <cfRule type="containsText" dxfId="9" priority="45" operator="containsText" text="Good">
      <formula>NOT(ISERROR(SEARCH("Good",N62)))</formula>
    </cfRule>
  </conditionalFormatting>
  <conditionalFormatting sqref="N65:N68">
    <cfRule type="containsText" dxfId="8" priority="42" operator="containsText" text="Good">
      <formula>NOT(ISERROR(SEARCH("Good",N65)))</formula>
    </cfRule>
  </conditionalFormatting>
  <conditionalFormatting sqref="N71">
    <cfRule type="containsText" dxfId="7" priority="43" operator="containsText" text="Good">
      <formula>NOT(ISERROR(SEARCH("Good",N71)))</formula>
    </cfRule>
  </conditionalFormatting>
  <conditionalFormatting sqref="N74:N88">
    <cfRule type="containsText" dxfId="6" priority="39" operator="containsText" text="Good">
      <formula>NOT(ISERROR(SEARCH("Good",N74)))</formula>
    </cfRule>
  </conditionalFormatting>
  <conditionalFormatting sqref="N89:N98">
    <cfRule type="containsText" dxfId="5" priority="22" operator="containsText" text="Check">
      <formula>NOT(ISERROR(SEARCH("Check",N89)))</formula>
    </cfRule>
    <cfRule type="containsText" dxfId="4" priority="48" operator="containsText" text="Cost">
      <formula>NOT(ISERROR(SEARCH("Cost",N89)))</formula>
    </cfRule>
  </conditionalFormatting>
  <conditionalFormatting sqref="N99:N134">
    <cfRule type="containsText" dxfId="3" priority="49" operator="containsText" text="Good">
      <formula>NOT(ISERROR(SEARCH("Good",N99)))</formula>
    </cfRule>
  </conditionalFormatting>
  <conditionalFormatting sqref="N120:N134">
    <cfRule type="containsText" dxfId="2" priority="50" operator="containsText" text="Consultant">
      <formula>NOT(ISERROR(SEARCH("Consultant",N120)))</formula>
    </cfRule>
  </conditionalFormatting>
  <conditionalFormatting sqref="N135:N1048576 N1:N9 N17 N19:N24">
    <cfRule type="containsText" dxfId="1" priority="61" operator="containsText" text="Good">
      <formula>NOT(ISERROR(SEARCH("Good",N1)))</formula>
    </cfRule>
  </conditionalFormatting>
  <conditionalFormatting sqref="N157">
    <cfRule type="containsText" dxfId="0" priority="60" operator="containsText" text="Check">
      <formula>NOT(ISERROR(SEARCH("Check",N157)))</formula>
    </cfRule>
  </conditionalFormatting>
  <dataValidations count="6">
    <dataValidation type="list" allowBlank="1" showInputMessage="1" showErrorMessage="1" sqref="D157" xr:uid="{29C5AD1E-9508-41D0-A214-C68CE771CB6A}">
      <formula1>$O$158:$O$160</formula1>
    </dataValidation>
    <dataValidation type="list" allowBlank="1" showInputMessage="1" showErrorMessage="1" sqref="C157" xr:uid="{12E5A9CA-7DE8-4FF4-B42B-B8560CCD73E5}">
      <formula1>$O$156:$O$157</formula1>
    </dataValidation>
    <dataValidation type="list" allowBlank="1" showInputMessage="1" showErrorMessage="1" promptTitle="Approved Fringe Benefit Rate" sqref="I46" xr:uid="{AAC2A21D-9B2C-41FE-A28E-A1A466608185}">
      <formula1>$O$39:$O$39</formula1>
    </dataValidation>
    <dataValidation type="list" allowBlank="1" showInputMessage="1" showErrorMessage="1" sqref="I120:I123 I127:I134" xr:uid="{BA6504A1-5551-4201-8503-B9F87575FFF6}">
      <formula1>$O$118:$O$119</formula1>
    </dataValidation>
    <dataValidation type="list" allowBlank="1" showInputMessage="1" showErrorMessage="1" sqref="F50:F85" xr:uid="{30800C3E-7426-4DA4-B812-2DF185ACA0DD}">
      <formula1>$O$50:$O$54</formula1>
    </dataValidation>
    <dataValidation type="list" allowBlank="1" showInputMessage="1" showErrorMessage="1" sqref="H28:H30" xr:uid="{12CB50D2-04FE-4B80-BF93-BD063AAF37C8}">
      <formula1>$O$24:$O$27</formula1>
    </dataValidation>
  </dataValidations>
  <hyperlinks>
    <hyperlink ref="C48:K48" r:id="rId1" display="Itemize travel expenses of staff personnel by purpose.  Note: Travel expenses for consultants should be included in the “Contractual /Consultant” category.  Please verify GSA rates here https://www.gsa.gov/travel/plan-book/per-diem-rates" xr:uid="{52FA471C-8F62-42A9-B73E-FA2FA329D013}"/>
    <hyperlink ref="C87:K87" r:id="rId2" display="Non-expendable items that are purchased  Expendable items should be included in the “Supplies” category. Rented or leased equipment costs should be listed in the “Contractual” category. Review DOJ's purchasing guidelines here." xr:uid="{827B63B1-D5E3-4025-AFA4-3241B1B9AA83}"/>
  </hyperlinks>
  <pageMargins left="0.25" right="0.25" top="0.75" bottom="0.75" header="0.3" footer="0.3"/>
  <pageSetup scale="53" fitToHeight="0" orientation="landscape" horizontalDpi="4294967292" verticalDpi="4294967292" r:id="rId3"/>
  <rowBreaks count="1" manualBreakCount="1">
    <brk id="35" min="1" max="16" man="1"/>
  </rowBreaks>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2D111-A286-48B5-AED7-AC02192C4DA6}">
  <sheetPr>
    <tabColor theme="7" tint="0.59999389629810485"/>
    <pageSetUpPr fitToPage="1"/>
  </sheetPr>
  <dimension ref="A1:H18"/>
  <sheetViews>
    <sheetView showGridLines="0" zoomScale="60" zoomScaleNormal="60" zoomScaleSheetLayoutView="55" zoomScalePageLayoutView="75" workbookViewId="0">
      <selection activeCell="F9" sqref="F9"/>
    </sheetView>
  </sheetViews>
  <sheetFormatPr defaultColWidth="11" defaultRowHeight="15.75"/>
  <cols>
    <col min="1" max="1" width="46.75" customWidth="1"/>
    <col min="2" max="2" width="72.75" customWidth="1"/>
    <col min="3" max="3" width="58.75" customWidth="1"/>
    <col min="4" max="4" width="55" customWidth="1"/>
    <col min="5" max="5" width="102.5" customWidth="1"/>
    <col min="6" max="6" width="34.375" style="201" customWidth="1"/>
    <col min="7" max="7" width="11.375" style="207" hidden="1" customWidth="1"/>
    <col min="8" max="8" width="35.25" style="201" customWidth="1"/>
    <col min="9" max="9" width="61.375" customWidth="1"/>
    <col min="10" max="11" width="11" customWidth="1"/>
  </cols>
  <sheetData>
    <row r="1" spans="1:8" ht="17.100000000000001" customHeight="1">
      <c r="B1" s="94"/>
      <c r="C1" s="94"/>
      <c r="D1" s="94"/>
      <c r="E1" s="94"/>
      <c r="F1" s="198"/>
      <c r="G1" s="199"/>
      <c r="H1" s="200"/>
    </row>
    <row r="2" spans="1:8" ht="23.1" customHeight="1" thickBot="1">
      <c r="A2" s="457" t="s">
        <v>0</v>
      </c>
      <c r="B2" s="458"/>
      <c r="C2" s="464"/>
      <c r="D2" s="464"/>
      <c r="E2" s="355" t="s">
        <v>206</v>
      </c>
      <c r="F2" s="198"/>
      <c r="G2" s="199"/>
      <c r="H2" s="200"/>
    </row>
    <row r="3" spans="1:8" ht="20.100000000000001" customHeight="1" thickTop="1">
      <c r="A3" s="358" t="s">
        <v>1</v>
      </c>
      <c r="B3" s="359"/>
      <c r="C3" s="465"/>
      <c r="D3" s="465"/>
      <c r="E3" s="355"/>
      <c r="F3" s="198"/>
      <c r="G3" s="199"/>
    </row>
    <row r="4" spans="1:8" ht="8.1" customHeight="1" thickBot="1">
      <c r="B4" s="89"/>
      <c r="C4" s="89"/>
      <c r="D4" s="89"/>
      <c r="E4" s="89"/>
      <c r="F4" s="200"/>
      <c r="G4" s="199"/>
      <c r="H4" s="200"/>
    </row>
    <row r="5" spans="1:8" ht="68.25" customHeight="1" thickTop="1" thickBot="1">
      <c r="A5" s="202" t="s">
        <v>230</v>
      </c>
      <c r="B5" s="202" t="s">
        <v>231</v>
      </c>
      <c r="C5" s="208" t="s">
        <v>232</v>
      </c>
      <c r="D5" s="208" t="s">
        <v>233</v>
      </c>
      <c r="E5" s="203" t="s">
        <v>207</v>
      </c>
      <c r="F5" s="203" t="s">
        <v>208</v>
      </c>
      <c r="G5" s="204"/>
      <c r="H5" s="203" t="s">
        <v>209</v>
      </c>
    </row>
    <row r="6" spans="1:8" ht="39.950000000000003" customHeight="1" thickTop="1">
      <c r="A6" s="459" t="s">
        <v>235</v>
      </c>
      <c r="B6" s="462" t="s">
        <v>236</v>
      </c>
      <c r="C6" s="468" t="s">
        <v>237</v>
      </c>
      <c r="D6" s="468" t="s">
        <v>238</v>
      </c>
      <c r="E6" s="205" t="s">
        <v>210</v>
      </c>
      <c r="F6" s="205" t="s">
        <v>226</v>
      </c>
      <c r="G6" s="193"/>
      <c r="H6" s="194" t="s">
        <v>215</v>
      </c>
    </row>
    <row r="7" spans="1:8" ht="39.950000000000003" customHeight="1">
      <c r="A7" s="460"/>
      <c r="B7" s="463"/>
      <c r="C7" s="469" t="s">
        <v>239</v>
      </c>
      <c r="D7" s="469" t="s">
        <v>240</v>
      </c>
      <c r="E7" s="206" t="s">
        <v>211</v>
      </c>
      <c r="F7" s="206" t="s">
        <v>227</v>
      </c>
      <c r="G7" s="156"/>
      <c r="H7" s="206" t="s">
        <v>214</v>
      </c>
    </row>
    <row r="8" spans="1:8" ht="39.950000000000003" customHeight="1">
      <c r="A8" s="460"/>
      <c r="B8" s="463"/>
      <c r="C8" s="469"/>
      <c r="D8" s="469"/>
      <c r="E8" s="206" t="s">
        <v>212</v>
      </c>
      <c r="F8" s="206" t="s">
        <v>228</v>
      </c>
      <c r="G8" s="156"/>
      <c r="H8" s="206" t="s">
        <v>214</v>
      </c>
    </row>
    <row r="9" spans="1:8" ht="39.950000000000003" customHeight="1" thickBot="1">
      <c r="A9" s="460"/>
      <c r="B9" s="463"/>
      <c r="C9" s="469"/>
      <c r="D9" s="469"/>
      <c r="E9" s="206" t="s">
        <v>213</v>
      </c>
      <c r="F9" s="206" t="s">
        <v>229</v>
      </c>
      <c r="G9" s="156"/>
      <c r="H9" s="195" t="s">
        <v>214</v>
      </c>
    </row>
    <row r="10" spans="1:8" ht="48.75" customHeight="1" thickTop="1">
      <c r="A10" s="460"/>
      <c r="B10" s="462"/>
      <c r="C10" s="468"/>
      <c r="D10" s="469"/>
      <c r="E10" s="471"/>
      <c r="F10" s="473"/>
      <c r="G10" s="156"/>
      <c r="H10" s="195"/>
    </row>
    <row r="11" spans="1:8" ht="39.950000000000003" customHeight="1">
      <c r="A11" s="460"/>
      <c r="B11" s="463"/>
      <c r="C11" s="469"/>
      <c r="D11" s="469"/>
      <c r="E11" s="471"/>
      <c r="F11" s="471"/>
      <c r="G11" s="156"/>
      <c r="H11" s="471"/>
    </row>
    <row r="12" spans="1:8" ht="39.950000000000003" customHeight="1">
      <c r="A12" s="460"/>
      <c r="B12" s="463"/>
      <c r="C12" s="469"/>
      <c r="D12" s="469"/>
      <c r="E12" s="471"/>
      <c r="F12" s="471"/>
      <c r="G12" s="156"/>
      <c r="H12" s="471"/>
    </row>
    <row r="13" spans="1:8" ht="39.950000000000003" customHeight="1" thickBot="1">
      <c r="A13" s="460"/>
      <c r="B13" s="463"/>
      <c r="C13" s="469"/>
      <c r="D13" s="469"/>
      <c r="E13" s="471"/>
      <c r="F13" s="471"/>
      <c r="G13" s="156"/>
      <c r="H13" s="195"/>
    </row>
    <row r="14" spans="1:8" ht="39.950000000000003" customHeight="1" thickTop="1">
      <c r="A14" s="460"/>
      <c r="B14" s="462"/>
      <c r="C14" s="468"/>
      <c r="D14" s="469"/>
      <c r="E14" s="471"/>
      <c r="F14" s="471"/>
      <c r="G14" s="156"/>
      <c r="H14" s="195"/>
    </row>
    <row r="15" spans="1:8" ht="39.950000000000003" customHeight="1">
      <c r="A15" s="460"/>
      <c r="B15" s="463"/>
      <c r="C15" s="469"/>
      <c r="D15" s="469"/>
      <c r="E15" s="471"/>
      <c r="F15" s="471"/>
      <c r="G15" s="156"/>
      <c r="H15" s="471"/>
    </row>
    <row r="16" spans="1:8" ht="39.950000000000003" customHeight="1">
      <c r="A16" s="460"/>
      <c r="B16" s="463"/>
      <c r="C16" s="469"/>
      <c r="D16" s="469"/>
      <c r="E16" s="471"/>
      <c r="F16" s="471"/>
      <c r="G16" s="156"/>
      <c r="H16" s="471"/>
    </row>
    <row r="17" spans="1:8" ht="39.950000000000003" customHeight="1" thickBot="1">
      <c r="A17" s="461"/>
      <c r="B17" s="463"/>
      <c r="C17" s="470"/>
      <c r="D17" s="470"/>
      <c r="E17" s="472"/>
      <c r="F17" s="472"/>
      <c r="G17" s="196"/>
      <c r="H17" s="197"/>
    </row>
    <row r="18" spans="1:8" ht="16.5" thickTop="1"/>
  </sheetData>
  <sheetProtection algorithmName="SHA-512" hashValue="qAbnlysfprLI5EQU94/1SeEo14IUJ2m6TBilE0sTZsJRvWOcKKo+5RpRVmivsqHdoEUaGC7lqSCgosXuYwS/Tg==" saltValue="WZfdMyQMmfuFxUqCVuBUdA==" spinCount="100000" sheet="1" formatCells="0" formatRows="0" insertColumns="0" insertRows="0" selectLockedCells="1"/>
  <dataConsolidate/>
  <mergeCells count="7">
    <mergeCell ref="A2:B2"/>
    <mergeCell ref="E2:E3"/>
    <mergeCell ref="A3:B3"/>
    <mergeCell ref="A6:A17"/>
    <mergeCell ref="B6:B9"/>
    <mergeCell ref="B10:B13"/>
    <mergeCell ref="B14:B17"/>
  </mergeCells>
  <printOptions horizontalCentered="1" verticalCentered="1"/>
  <pageMargins left="0.25" right="0.25" top="0.25" bottom="0.25" header="0.3" footer="0.3"/>
  <pageSetup scale="40" fitToHeight="0" orientation="landscape"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5524373E08834FA3B6BA3F89A216E4" ma:contentTypeVersion="15" ma:contentTypeDescription="Create a new document." ma:contentTypeScope="" ma:versionID="ebe60d8e148af84c7a5eecd3b85ab9ac">
  <xsd:schema xmlns:xsd="http://www.w3.org/2001/XMLSchema" xmlns:xs="http://www.w3.org/2001/XMLSchema" xmlns:p="http://schemas.microsoft.com/office/2006/metadata/properties" xmlns:ns2="e0ea725d-2f48-4438-890f-a4266f5b874b" xmlns:ns3="b0bc8d3b-b32e-4f67-959c-2c44d1e1eb50" targetNamespace="http://schemas.microsoft.com/office/2006/metadata/properties" ma:root="true" ma:fieldsID="a0357087fb6fa62dd5f1610aa2500171" ns2:_="" ns3:_="">
    <xsd:import namespace="e0ea725d-2f48-4438-890f-a4266f5b874b"/>
    <xsd:import namespace="b0bc8d3b-b32e-4f67-959c-2c44d1e1eb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a725d-2f48-4438-890f-a4266f5b8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1" nillable="true" ma:displayName="Notes" ma:format="Dropdown" ma:internalName="Notes">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bc8d3b-b32e-4f67-959c-2c44d1e1eb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502948-5be2-439e-89fa-ebcee2da4d79}" ma:internalName="TaxCatchAll" ma:showField="CatchAllData" ma:web="b0bc8d3b-b32e-4f67-959c-2c44d1e1e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ea725d-2f48-4438-890f-a4266f5b874b">
      <Terms xmlns="http://schemas.microsoft.com/office/infopath/2007/PartnerControls"/>
    </lcf76f155ced4ddcb4097134ff3c332f>
    <Notes xmlns="e0ea725d-2f48-4438-890f-a4266f5b874b" xsi:nil="true"/>
    <TaxCatchAll xmlns="b0bc8d3b-b32e-4f67-959c-2c44d1e1eb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16AF2-8F46-42A8-BF98-748BB524D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a725d-2f48-4438-890f-a4266f5b874b"/>
    <ds:schemaRef ds:uri="b0bc8d3b-b32e-4f67-959c-2c44d1e1e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5BA180-5DF9-4B90-A836-F7C4423C955B}">
  <ds:schemaRefs>
    <ds:schemaRef ds:uri="http://schemas.microsoft.com/office/2006/documentManagement/types"/>
    <ds:schemaRef ds:uri="f08752ed-fd79-481f-980d-1d7f2f042651"/>
    <ds:schemaRef ds:uri="http://www.w3.org/XML/1998/namespace"/>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dab5f44-0674-4fb0-aad3-2a8ccfbd0ea1"/>
    <ds:schemaRef ds:uri="e0ea725d-2f48-4438-890f-a4266f5b874b"/>
    <ds:schemaRef ds:uri="b0bc8d3b-b32e-4f67-959c-2c44d1e1eb50"/>
  </ds:schemaRefs>
</ds:datastoreItem>
</file>

<file path=customXml/itemProps3.xml><?xml version="1.0" encoding="utf-8"?>
<ds:datastoreItem xmlns:ds="http://schemas.openxmlformats.org/officeDocument/2006/customXml" ds:itemID="{66919AE1-C494-4AB9-BCC6-32ECE69199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----&gt; Required</vt:lpstr>
      <vt:lpstr>Grant Proposal Budget</vt:lpstr>
      <vt:lpstr>Grant Proposal Timeline</vt:lpstr>
      <vt:lpstr>----&gt; Samples</vt:lpstr>
      <vt:lpstr>Sample Completed Budget</vt:lpstr>
      <vt:lpstr>Sample Completed Timeline</vt:lpstr>
      <vt:lpstr>'Grant Proposal Budget'!Print_Area</vt:lpstr>
      <vt:lpstr>'Grant Proposal Timeline'!Print_Area</vt:lpstr>
      <vt:lpstr>'Sample Completed Budget'!Print_Area</vt:lpstr>
      <vt:lpstr>'Sample Completed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2021-12-07T15:28:51Z</dcterms:created>
  <dcterms:modified xsi:type="dcterms:W3CDTF">2025-06-03T21:48:07Z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0x0101001C5524373E08834FA3B6BA3F89A216E4</vt:lpwstr>
  </property>
  <property fmtid="{D5CDD505-2E9C-101B-9397-08002B2CF9AE}" pid="3" name="MediaServiceImageTags">
    <vt:lpwstr/>
  </property>
</Properties>
</file>