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filterPrivacy="1" showInkAnnotation="0" autoCompressPictures="0"/>
  <xr:revisionPtr revIDLastSave="0" documentId="8_{A626045F-D551-4788-8007-D92821454EA6}" xr6:coauthVersionLast="47" xr6:coauthVersionMax="47" xr10:uidLastSave="{00000000-0000-0000-0000-000000000000}"/>
  <bookViews>
    <workbookView xWindow="-120" yWindow="-120" windowWidth="29040" windowHeight="15720" tabRatio="829" activeTab="1" xr2:uid="{00000000-000D-0000-FFFF-FFFF00000000}"/>
  </bookViews>
  <sheets>
    <sheet name="Sample Completed Budget" sheetId="27" r:id="rId1"/>
    <sheet name="Grant Proposal Budget" sheetId="33" r:id="rId2"/>
    <sheet name="Conference Determination" sheetId="37" r:id="rId3"/>
    <sheet name="Conference Details" sheetId="38" r:id="rId4"/>
    <sheet name="Sample Conf Determination" sheetId="40" r:id="rId5"/>
    <sheet name="Sample Completed Conf Details" sheetId="39" r:id="rId6"/>
  </sheets>
  <externalReferences>
    <externalReference r:id="rId7"/>
    <externalReference r:id="rId8"/>
  </externalReferences>
  <definedNames>
    <definedName name="_xlnm.Print_Area" localSheetId="1">'Grant Proposal Budget'!$B$1:$M$140</definedName>
    <definedName name="_xlnm.Print_Area" localSheetId="0">'Sample Completed Budget'!$B$1:$Q$156</definedName>
    <definedName name="Priority" localSheetId="1">'[1]Business Process Flowchart'!#REF!</definedName>
    <definedName name="Priority" localSheetId="0">'[1]Business Process Flowchart'!#REF!</definedName>
    <definedName name="Priority">'[1]Business Process Flowchart'!#REF!</definedName>
    <definedName name="Status" localSheetId="1">'[1]Business Process Flowchart'!#REF!</definedName>
    <definedName name="Status" localSheetId="0">'[1]Business Process Flowchart'!#REF!</definedName>
    <definedName name="Status">'[1]Business Process Flowchart'!#REF!</definedName>
    <definedName name="Type" localSheetId="1">'[2]Towing Invoice'!#REF!</definedName>
    <definedName name="Type" localSheetId="0">'[2]Towing Invoice'!#REF!</definedName>
    <definedName name="Type">'[2]Towing Invoice'!#REF!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7" i="39" l="1"/>
  <c r="I55" i="39"/>
  <c r="L55" i="39" s="1"/>
  <c r="K55" i="39"/>
  <c r="I56" i="39"/>
  <c r="L56" i="39"/>
  <c r="I57" i="39"/>
  <c r="L57" i="39" s="1"/>
  <c r="E47" i="38" l="1"/>
  <c r="I55" i="38"/>
  <c r="L55" i="38" s="1"/>
  <c r="K55" i="38"/>
  <c r="I56" i="38"/>
  <c r="L56" i="38" s="1"/>
  <c r="I57" i="38"/>
  <c r="L57" i="38" s="1"/>
  <c r="L82" i="33" l="1"/>
  <c r="L121" i="33"/>
  <c r="L139" i="33"/>
  <c r="K116" i="33" l="1"/>
  <c r="K117" i="33"/>
  <c r="K118" i="33"/>
  <c r="K119" i="33"/>
  <c r="K120" i="33"/>
  <c r="K111" i="33"/>
  <c r="K112" i="33"/>
  <c r="K113" i="33"/>
  <c r="K114" i="33"/>
  <c r="D18" i="33" l="1"/>
  <c r="D19" i="33" s="1"/>
  <c r="H12" i="27" l="1"/>
  <c r="I11" i="27"/>
  <c r="H11" i="27"/>
  <c r="G11" i="27"/>
  <c r="N81" i="33"/>
  <c r="N80" i="33"/>
  <c r="N79" i="33"/>
  <c r="N78" i="33"/>
  <c r="N77" i="33"/>
  <c r="N76" i="33"/>
  <c r="N75" i="33"/>
  <c r="N74" i="33"/>
  <c r="N73" i="33"/>
  <c r="N72" i="33"/>
  <c r="N71" i="33"/>
  <c r="N70" i="33"/>
  <c r="N69" i="33"/>
  <c r="N68" i="33"/>
  <c r="N67" i="33"/>
  <c r="N66" i="33"/>
  <c r="N65" i="33"/>
  <c r="N64" i="33"/>
  <c r="N63" i="33"/>
  <c r="N62" i="33"/>
  <c r="N61" i="33"/>
  <c r="N60" i="33"/>
  <c r="N59" i="33"/>
  <c r="N58" i="33"/>
  <c r="N57" i="33"/>
  <c r="N56" i="33"/>
  <c r="N55" i="33"/>
  <c r="N54" i="33"/>
  <c r="N53" i="33"/>
  <c r="N52" i="33"/>
  <c r="K107" i="33" l="1"/>
  <c r="K106" i="33"/>
  <c r="K105" i="33"/>
  <c r="K104" i="33"/>
  <c r="K103" i="33"/>
  <c r="K102" i="33"/>
  <c r="K101" i="33"/>
  <c r="K100" i="33"/>
  <c r="K99" i="33"/>
  <c r="K98" i="33"/>
  <c r="K97" i="33"/>
  <c r="K96" i="33"/>
  <c r="L145" i="33" l="1"/>
  <c r="N144" i="33"/>
  <c r="K138" i="33"/>
  <c r="K137" i="33"/>
  <c r="K136" i="33"/>
  <c r="K135" i="33"/>
  <c r="K134" i="33"/>
  <c r="K133" i="33"/>
  <c r="K132" i="33"/>
  <c r="K131" i="33"/>
  <c r="K130" i="33"/>
  <c r="K129" i="33"/>
  <c r="K128" i="33"/>
  <c r="K127" i="33"/>
  <c r="K126" i="33"/>
  <c r="K125" i="33"/>
  <c r="K124" i="33"/>
  <c r="D15" i="33"/>
  <c r="N120" i="33"/>
  <c r="N119" i="33"/>
  <c r="N118" i="33"/>
  <c r="N117" i="33"/>
  <c r="N116" i="33"/>
  <c r="N115" i="33"/>
  <c r="K115" i="33"/>
  <c r="K121" i="33" s="1"/>
  <c r="N114" i="33"/>
  <c r="N113" i="33"/>
  <c r="N112" i="33"/>
  <c r="N111" i="33"/>
  <c r="L108" i="33"/>
  <c r="D14" i="33" s="1"/>
  <c r="L93" i="33"/>
  <c r="D13" i="33" s="1"/>
  <c r="K92" i="33"/>
  <c r="K91" i="33"/>
  <c r="K90" i="33"/>
  <c r="K89" i="33"/>
  <c r="K88" i="33"/>
  <c r="K87" i="33"/>
  <c r="K86" i="33"/>
  <c r="K85" i="33"/>
  <c r="D12" i="33"/>
  <c r="J81" i="33"/>
  <c r="J80" i="33"/>
  <c r="J79" i="33"/>
  <c r="J78" i="33"/>
  <c r="J77" i="33"/>
  <c r="J76" i="33"/>
  <c r="J75" i="33"/>
  <c r="J74" i="33"/>
  <c r="J73" i="33"/>
  <c r="J72" i="33"/>
  <c r="J71" i="33"/>
  <c r="J70" i="33"/>
  <c r="J69" i="33"/>
  <c r="J68" i="33"/>
  <c r="J67" i="33"/>
  <c r="J66" i="33"/>
  <c r="J65" i="33"/>
  <c r="J64" i="33"/>
  <c r="J63" i="33"/>
  <c r="J62" i="33"/>
  <c r="J61" i="33"/>
  <c r="J60" i="33"/>
  <c r="J59" i="33"/>
  <c r="J58" i="33"/>
  <c r="J57" i="33"/>
  <c r="J56" i="33"/>
  <c r="J55" i="33"/>
  <c r="J54" i="33"/>
  <c r="J53" i="33"/>
  <c r="J52" i="33"/>
  <c r="L49" i="33"/>
  <c r="D11" i="33" s="1"/>
  <c r="B46" i="33"/>
  <c r="B45" i="33"/>
  <c r="B44" i="33"/>
  <c r="B43" i="33"/>
  <c r="B42" i="33"/>
  <c r="B41" i="33"/>
  <c r="B40" i="33"/>
  <c r="B39" i="33"/>
  <c r="L36" i="33"/>
  <c r="D10" i="33" s="1"/>
  <c r="N35" i="33"/>
  <c r="K35" i="33"/>
  <c r="I46" i="33" s="1"/>
  <c r="K46" i="33" s="1"/>
  <c r="N34" i="33"/>
  <c r="K34" i="33"/>
  <c r="I45" i="33" s="1"/>
  <c r="K45" i="33" s="1"/>
  <c r="N33" i="33"/>
  <c r="K33" i="33"/>
  <c r="I44" i="33" s="1"/>
  <c r="K44" i="33" s="1"/>
  <c r="N32" i="33"/>
  <c r="K32" i="33"/>
  <c r="I43" i="33" s="1"/>
  <c r="K43" i="33" s="1"/>
  <c r="N31" i="33"/>
  <c r="K31" i="33"/>
  <c r="I42" i="33" s="1"/>
  <c r="K42" i="33" s="1"/>
  <c r="N30" i="33"/>
  <c r="N29" i="33"/>
  <c r="K29" i="33"/>
  <c r="I40" i="33" s="1"/>
  <c r="N28" i="33"/>
  <c r="K18" i="33"/>
  <c r="J17" i="33"/>
  <c r="K16" i="33"/>
  <c r="I17" i="33"/>
  <c r="K14" i="33"/>
  <c r="K13" i="33"/>
  <c r="H17" i="33"/>
  <c r="K139" i="33" l="1"/>
  <c r="D16" i="33"/>
  <c r="L140" i="33"/>
  <c r="L147" i="33" s="1"/>
  <c r="D17" i="33"/>
  <c r="D21" i="33" s="1"/>
  <c r="K64" i="33"/>
  <c r="K73" i="33"/>
  <c r="K52" i="33"/>
  <c r="K70" i="33"/>
  <c r="K28" i="33"/>
  <c r="I39" i="33" s="1"/>
  <c r="K39" i="33" s="1"/>
  <c r="K40" i="33"/>
  <c r="K76" i="33"/>
  <c r="K55" i="33"/>
  <c r="K79" i="33"/>
  <c r="K58" i="33"/>
  <c r="K108" i="33"/>
  <c r="C14" i="33" s="1"/>
  <c r="N14" i="33" s="1"/>
  <c r="C15" i="33"/>
  <c r="K67" i="33"/>
  <c r="K93" i="33"/>
  <c r="C13" i="33" s="1"/>
  <c r="N13" i="33" s="1"/>
  <c r="C16" i="33"/>
  <c r="N16" i="33" s="1"/>
  <c r="K61" i="33"/>
  <c r="K15" i="33"/>
  <c r="K30" i="33"/>
  <c r="I41" i="33" s="1"/>
  <c r="K41" i="33" s="1"/>
  <c r="K12" i="33"/>
  <c r="N15" i="33" l="1"/>
  <c r="K82" i="33"/>
  <c r="C12" i="33" s="1"/>
  <c r="N12" i="33" s="1"/>
  <c r="K49" i="33"/>
  <c r="C11" i="33" s="1"/>
  <c r="K36" i="33"/>
  <c r="K140" i="33" l="1"/>
  <c r="K11" i="33"/>
  <c r="N11" i="33" s="1"/>
  <c r="C10" i="33"/>
  <c r="H144" i="33" s="1" a="1"/>
  <c r="H144" i="33" s="1"/>
  <c r="K144" i="33" s="1"/>
  <c r="C17" i="33" l="1"/>
  <c r="K145" i="33"/>
  <c r="K147" i="33" s="1"/>
  <c r="C18" i="33" l="1"/>
  <c r="C19" i="33" s="1"/>
  <c r="C21" i="33" s="1"/>
  <c r="K10" i="33"/>
  <c r="N10" i="33" s="1"/>
  <c r="G17" i="33"/>
  <c r="K17" i="33" l="1"/>
  <c r="N18" i="33"/>
  <c r="I144" i="27"/>
  <c r="K110" i="27" l="1"/>
  <c r="J40" i="27" l="1"/>
  <c r="K100" i="27" l="1"/>
  <c r="K99" i="27"/>
  <c r="K98" i="27"/>
  <c r="B46" i="27" l="1"/>
  <c r="B45" i="27"/>
  <c r="B44" i="27"/>
  <c r="N33" i="27"/>
  <c r="I44" i="27"/>
  <c r="K44" i="27" s="1"/>
  <c r="I46" i="27"/>
  <c r="K46" i="27" s="1"/>
  <c r="I45" i="27"/>
  <c r="K45" i="27" s="1"/>
  <c r="I43" i="27"/>
  <c r="K43" i="27" s="1"/>
  <c r="N35" i="27"/>
  <c r="N34" i="27"/>
  <c r="N32" i="27"/>
  <c r="N31" i="27"/>
  <c r="N29" i="27"/>
  <c r="L155" i="27"/>
  <c r="K154" i="27"/>
  <c r="K153" i="27"/>
  <c r="K152" i="27"/>
  <c r="K151" i="27"/>
  <c r="K150" i="27"/>
  <c r="K149" i="27"/>
  <c r="K148" i="27"/>
  <c r="K147" i="27"/>
  <c r="K146" i="27"/>
  <c r="K145" i="27"/>
  <c r="K144" i="27"/>
  <c r="L119" i="27"/>
  <c r="K118" i="27"/>
  <c r="K117" i="27"/>
  <c r="K116" i="27"/>
  <c r="K115" i="27"/>
  <c r="K114" i="27"/>
  <c r="K113" i="27"/>
  <c r="K112" i="27"/>
  <c r="K111" i="27"/>
  <c r="K109" i="27"/>
  <c r="K108" i="27"/>
  <c r="J81" i="27"/>
  <c r="J80" i="27"/>
  <c r="J79" i="27"/>
  <c r="J87" i="27"/>
  <c r="J86" i="27"/>
  <c r="J85" i="27"/>
  <c r="J84" i="27"/>
  <c r="J83" i="27"/>
  <c r="J82" i="27"/>
  <c r="J78" i="27"/>
  <c r="J77" i="27"/>
  <c r="J76" i="27"/>
  <c r="J75" i="27"/>
  <c r="J74" i="27"/>
  <c r="J73" i="27"/>
  <c r="J72" i="27"/>
  <c r="J71" i="27"/>
  <c r="J70" i="27"/>
  <c r="J69" i="27"/>
  <c r="J68" i="27"/>
  <c r="J67" i="27"/>
  <c r="J66" i="27"/>
  <c r="J65" i="27"/>
  <c r="J64" i="27"/>
  <c r="J63" i="27"/>
  <c r="J62" i="27"/>
  <c r="J61" i="27"/>
  <c r="K61" i="27" l="1"/>
  <c r="K64" i="27"/>
  <c r="K73" i="27"/>
  <c r="K85" i="27"/>
  <c r="K67" i="27"/>
  <c r="K76" i="27"/>
  <c r="K79" i="27"/>
  <c r="K70" i="27"/>
  <c r="K82" i="27"/>
  <c r="J17" i="27" l="1"/>
  <c r="N130" i="27"/>
  <c r="K130" i="27"/>
  <c r="N129" i="27"/>
  <c r="K129" i="27"/>
  <c r="N128" i="27"/>
  <c r="N127" i="27"/>
  <c r="N136" i="27"/>
  <c r="K136" i="27"/>
  <c r="N135" i="27"/>
  <c r="K135" i="27"/>
  <c r="N134" i="27"/>
  <c r="K134" i="27"/>
  <c r="N133" i="27"/>
  <c r="K133" i="27"/>
  <c r="N132" i="27"/>
  <c r="K132" i="27"/>
  <c r="N131" i="27"/>
  <c r="K131" i="27"/>
  <c r="N126" i="27"/>
  <c r="K124" i="27"/>
  <c r="N124" i="27"/>
  <c r="K125" i="27"/>
  <c r="N125" i="27"/>
  <c r="N123" i="27"/>
  <c r="K123" i="27"/>
  <c r="I17" i="27" l="1"/>
  <c r="G13" i="27" l="1"/>
  <c r="K93" i="27"/>
  <c r="N161" i="27"/>
  <c r="H17" i="27" l="1"/>
  <c r="K141" i="27"/>
  <c r="J57" i="27"/>
  <c r="J56" i="27"/>
  <c r="J30" i="27"/>
  <c r="J28" i="27"/>
  <c r="N28" i="27" s="1"/>
  <c r="L162" i="27"/>
  <c r="D16" i="27"/>
  <c r="K143" i="27"/>
  <c r="K142" i="27"/>
  <c r="K140" i="27"/>
  <c r="L137" i="27"/>
  <c r="D15" i="27" s="1"/>
  <c r="N122" i="27"/>
  <c r="K122" i="27"/>
  <c r="K137" i="27" s="1"/>
  <c r="D14" i="27"/>
  <c r="K107" i="27"/>
  <c r="K106" i="27"/>
  <c r="K105" i="27"/>
  <c r="K104" i="27"/>
  <c r="L101" i="27"/>
  <c r="D13" i="27" s="1"/>
  <c r="K92" i="27"/>
  <c r="K91" i="27"/>
  <c r="L88" i="27"/>
  <c r="D12" i="27" s="1"/>
  <c r="J60" i="27"/>
  <c r="J59" i="27"/>
  <c r="J58" i="27"/>
  <c r="J55" i="27"/>
  <c r="J54" i="27"/>
  <c r="J53" i="27"/>
  <c r="J52" i="27"/>
  <c r="L49" i="27"/>
  <c r="D11" i="27" s="1"/>
  <c r="B42" i="27"/>
  <c r="B41" i="27"/>
  <c r="B40" i="27"/>
  <c r="B39" i="27"/>
  <c r="L36" i="27"/>
  <c r="D19" i="27"/>
  <c r="K18" i="27"/>
  <c r="K16" i="27"/>
  <c r="K15" i="27"/>
  <c r="K14" i="27"/>
  <c r="K13" i="27"/>
  <c r="K12" i="27"/>
  <c r="C15" i="27" l="1"/>
  <c r="N15" i="27" s="1"/>
  <c r="K119" i="27"/>
  <c r="C14" i="27" s="1"/>
  <c r="N14" i="27" s="1"/>
  <c r="K155" i="27"/>
  <c r="L156" i="27"/>
  <c r="L164" i="27" s="1"/>
  <c r="D10" i="27"/>
  <c r="D17" i="27" s="1"/>
  <c r="D21" i="27" s="1"/>
  <c r="L157" i="27"/>
  <c r="K101" i="27"/>
  <c r="C13" i="27" s="1"/>
  <c r="N13" i="27" s="1"/>
  <c r="K30" i="27"/>
  <c r="I41" i="27" s="1"/>
  <c r="K41" i="27" s="1"/>
  <c r="N30" i="27"/>
  <c r="K28" i="27"/>
  <c r="K58" i="27"/>
  <c r="K29" i="27"/>
  <c r="K52" i="27"/>
  <c r="K55" i="27"/>
  <c r="K31" i="27"/>
  <c r="I42" i="27" s="1"/>
  <c r="K42" i="27" s="1"/>
  <c r="K88" i="27" l="1"/>
  <c r="C12" i="27" s="1"/>
  <c r="N12" i="27" s="1"/>
  <c r="I39" i="27"/>
  <c r="K39" i="27" s="1"/>
  <c r="K36" i="27"/>
  <c r="C16" i="27"/>
  <c r="N16" i="27" s="1"/>
  <c r="I40" i="27"/>
  <c r="K40" i="27" s="1"/>
  <c r="K49" i="27" l="1"/>
  <c r="K157" i="27" s="1"/>
  <c r="C10" i="27"/>
  <c r="G10" i="27" s="1"/>
  <c r="C11" i="27" l="1"/>
  <c r="K11" i="27" s="1"/>
  <c r="N11" i="27" s="1"/>
  <c r="K156" i="27"/>
  <c r="K10" i="27"/>
  <c r="N10" i="27" s="1"/>
  <c r="H161" i="27" l="1" a="1"/>
  <c r="H161" i="27" s="1"/>
  <c r="K161" i="27" s="1"/>
  <c r="K162" i="27" s="1"/>
  <c r="C18" i="27" s="1"/>
  <c r="N18" i="27" s="1"/>
  <c r="C17" i="27"/>
  <c r="G17" i="27"/>
  <c r="K17" i="27"/>
  <c r="K164" i="27" l="1"/>
  <c r="C19" i="27"/>
  <c r="C21" i="2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38" authorId="0" shapeId="0" xr:uid="{DC5D366F-5112-4CED-BF61-FAB199387D6E}">
      <text>
        <r>
          <rPr>
            <b/>
            <sz val="9"/>
            <color indexed="81"/>
            <rFont val="Tahoma"/>
            <family val="2"/>
          </rPr>
          <t>Avg. fringe benefit rate for employee type</t>
        </r>
      </text>
    </comment>
    <comment ref="G51" authorId="0" shapeId="0" xr:uid="{E8C99A70-91E7-47B9-9413-811AA4F3F84C}">
      <text>
        <r>
          <rPr>
            <b/>
            <sz val="9"/>
            <color indexed="81"/>
            <rFont val="Tahoma"/>
            <family val="2"/>
          </rPr>
          <t xml:space="preserve"># of nights, # of miles, if using combined category like Baggage/Uber enter 1 here and total amount for both expenses in the cost rate column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38" authorId="0" shapeId="0" xr:uid="{BAED12D1-EFC8-4E69-8F77-465EDC8FF505}">
      <text>
        <r>
          <rPr>
            <b/>
            <sz val="9"/>
            <color indexed="81"/>
            <rFont val="Tahoma"/>
            <family val="2"/>
          </rPr>
          <t>Avg. fringe benefit rate for employee type</t>
        </r>
      </text>
    </comment>
    <comment ref="G51" authorId="0" shapeId="0" xr:uid="{BF673A77-A506-48FF-9B9B-D8656B376F8E}">
      <text>
        <r>
          <rPr>
            <b/>
            <sz val="9"/>
            <color indexed="81"/>
            <rFont val="Tahoma"/>
            <family val="2"/>
          </rPr>
          <t xml:space="preserve"># of nights, # of miles, if using combined category like Baggage/Uber enter 1 here and total amount for both expenses in the cost rate column
</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<sst xmlns="http://schemas.openxmlformats.org/spreadsheetml/2006/main" count="653" uniqueCount="294">
  <si>
    <t>APPLICANT ORGANIZATION NAME</t>
  </si>
  <si>
    <t>CAC Near Me</t>
  </si>
  <si>
    <t>AWARD TYPE</t>
  </si>
  <si>
    <t>NCA AWARD NUMBER</t>
  </si>
  <si>
    <t>NCA CONTACT</t>
  </si>
  <si>
    <t>GRANT PROPOSAL BUDGET SUMMARY YEAR 1</t>
  </si>
  <si>
    <t>BUDGET CATEGORIES</t>
  </si>
  <si>
    <t>DIRECT PROJECT COSTS</t>
  </si>
  <si>
    <t>Personnel</t>
  </si>
  <si>
    <t>Fringe</t>
  </si>
  <si>
    <t>Travel</t>
  </si>
  <si>
    <t xml:space="preserve">Equipment </t>
  </si>
  <si>
    <t>Supplies</t>
  </si>
  <si>
    <t>Consultants/Contracts</t>
  </si>
  <si>
    <t>Other</t>
  </si>
  <si>
    <t>TOTAL DIRECT PROJECT COSTS</t>
  </si>
  <si>
    <t>Indirect Expenses</t>
  </si>
  <si>
    <t>TOTAL INDIRECT COSTS</t>
  </si>
  <si>
    <t>GRAND TOTAL</t>
  </si>
  <si>
    <t>NCA INFORMATION (IF AWARDED)</t>
  </si>
  <si>
    <t>MH GRANT</t>
  </si>
  <si>
    <t>Grant C. Kerr</t>
  </si>
  <si>
    <t>DATE BUDGET APPROVED BY NCA</t>
  </si>
  <si>
    <t>PROPOSED BUDGET
YEAR 1</t>
  </si>
  <si>
    <t>NCA APPROVED ORIGINAL BUDGET
YEAR 1</t>
  </si>
  <si>
    <t>NCA NOTES</t>
  </si>
  <si>
    <t>GRANT PROPOSAL BUDGET DETAIL YEAR 1</t>
  </si>
  <si>
    <t>hourly</t>
  </si>
  <si>
    <t>daily</t>
  </si>
  <si>
    <t xml:space="preserve">A. PERSONNEL </t>
  </si>
  <si>
    <t xml:space="preserve">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 </t>
  </si>
  <si>
    <t>weekly</t>
  </si>
  <si>
    <t>Percentage of Project Time</t>
  </si>
  <si>
    <t>Requested Amount</t>
  </si>
  <si>
    <t>NCA Approved Amount</t>
  </si>
  <si>
    <t>NCA Notes</t>
  </si>
  <si>
    <t>yearly</t>
  </si>
  <si>
    <t>FT</t>
  </si>
  <si>
    <t>PT</t>
  </si>
  <si>
    <t xml:space="preserve">TOTAL PERSONNEL </t>
  </si>
  <si>
    <t>B. FRINGE BENEFITS</t>
  </si>
  <si>
    <t>Composition</t>
  </si>
  <si>
    <t>Base</t>
  </si>
  <si>
    <t>FICA, Workers Comp, Unemployment, Retirement, Health, Dental, Disability</t>
  </si>
  <si>
    <t>FICA, Workers Comp, Unemployment</t>
  </si>
  <si>
    <t>Approved Fringe Benefit Rate Status</t>
  </si>
  <si>
    <t>Our PT employee fringe benefit rate averages 9% and covers the following items:
FICA - 7.65%, Worker's Comp - 1.35%, Unemployment - 0.87%</t>
  </si>
  <si>
    <t>TOTAL FRINGE BENEFITS</t>
  </si>
  <si>
    <t>C. TRAVEL</t>
  </si>
  <si>
    <t>Cost Rate</t>
  </si>
  <si>
    <t>Basis for Rate</t>
  </si>
  <si>
    <t>Quantity</t>
  </si>
  <si>
    <t>Number of 
People</t>
  </si>
  <si>
    <t>Number of 
Trips</t>
  </si>
  <si>
    <t>Cost</t>
  </si>
  <si>
    <t>Washington, DC</t>
  </si>
  <si>
    <t>Lodging</t>
  </si>
  <si>
    <t>Night</t>
  </si>
  <si>
    <t>Mileage</t>
  </si>
  <si>
    <t>Mile</t>
  </si>
  <si>
    <t>Round Trip</t>
  </si>
  <si>
    <t>Airfare</t>
  </si>
  <si>
    <t>Local Area</t>
  </si>
  <si>
    <t>TOTAL TRAVEL</t>
  </si>
  <si>
    <t>D. EQUIPMENT</t>
  </si>
  <si>
    <t>Item</t>
  </si>
  <si>
    <t>Describe how the equipment is necessary for the success of the project</t>
  </si>
  <si>
    <t>Unit Cost</t>
  </si>
  <si>
    <t>PCIT Audio/Visual Equipment System</t>
  </si>
  <si>
    <t>Assist in establishing a PCIT therapy room</t>
  </si>
  <si>
    <t>TOTAL EQUIPMENT</t>
  </si>
  <si>
    <t>E. SUPPLIES</t>
  </si>
  <si>
    <t>Generally, supplies include any materials that are expendable or consumed during the course of the project.</t>
  </si>
  <si>
    <t>Describe how the purchase is necessary for the success of the project</t>
  </si>
  <si>
    <t>TOTAL SUPPLIES</t>
  </si>
  <si>
    <t>F. CONSULTANTS/CONTRACTS</t>
  </si>
  <si>
    <t>8 Hour Day</t>
  </si>
  <si>
    <t>Name of Consultant</t>
  </si>
  <si>
    <t>Service Provided</t>
  </si>
  <si>
    <t>Fee</t>
  </si>
  <si>
    <t>Hourly</t>
  </si>
  <si>
    <t>Assist project manager in providing assistance in local trainings</t>
  </si>
  <si>
    <t>Accounting support - completing financial reports and tracking award expenditures</t>
  </si>
  <si>
    <t>SUBTOTAL CONSULTANT FEES</t>
  </si>
  <si>
    <t>G.  OTHER COSTS</t>
  </si>
  <si>
    <t>Description</t>
  </si>
  <si>
    <t>Description of the other cost and how the purchase is necessary for the success of the project</t>
  </si>
  <si>
    <t>Rent</t>
  </si>
  <si>
    <t>Rental of facility</t>
  </si>
  <si>
    <t>Utilities</t>
  </si>
  <si>
    <t xml:space="preserve">The average cost of utilities (gas, electric, water) </t>
  </si>
  <si>
    <t>monthly rate</t>
  </si>
  <si>
    <t>Postage/Shipping</t>
  </si>
  <si>
    <t>Mailing of quarterly newsletter to $1,000 recipients</t>
  </si>
  <si>
    <t>quarterly</t>
  </si>
  <si>
    <t>TOTAL OTHER COSTS</t>
  </si>
  <si>
    <t>MODIFIED DIRECT TOTAL COSTS</t>
  </si>
  <si>
    <t>H.  INDIRECT COSTS</t>
  </si>
  <si>
    <t>Type</t>
  </si>
  <si>
    <t>Indirect Base</t>
  </si>
  <si>
    <t>Total Base</t>
  </si>
  <si>
    <t>Rate</t>
  </si>
  <si>
    <t>Rental Costs</t>
  </si>
  <si>
    <t>De minimis</t>
  </si>
  <si>
    <t>Indirect Costs</t>
  </si>
  <si>
    <t>MDTC</t>
  </si>
  <si>
    <t>NICRA</t>
  </si>
  <si>
    <t>TOTAL INDIRECT EXPENSES</t>
  </si>
  <si>
    <t>Direct Salaries and Wages</t>
  </si>
  <si>
    <t>Direct Salaries and Wages including Fringe Benefits</t>
  </si>
  <si>
    <t>TFCBT Training</t>
  </si>
  <si>
    <t>Type of Expense</t>
  </si>
  <si>
    <t>Counselor, New Hire</t>
  </si>
  <si>
    <t>Counselor, Employee 1</t>
  </si>
  <si>
    <t>FT/PT</t>
  </si>
  <si>
    <t>One Way</t>
  </si>
  <si>
    <t>each</t>
  </si>
  <si>
    <t>CFTSI Training</t>
  </si>
  <si>
    <t>Baggage/Uber</t>
  </si>
  <si>
    <t>Mental Health Clinical Intern, Current Employee</t>
  </si>
  <si>
    <t>Supervisor, Marty Manager</t>
  </si>
  <si>
    <t>Airen Accountant, CPA</t>
  </si>
  <si>
    <t>Terry Trainer</t>
  </si>
  <si>
    <t>Registration for 5 therapists to participate in TFCBT/PSB training</t>
  </si>
  <si>
    <t>NCAtrak Initial Purchase</t>
  </si>
  <si>
    <t>Includes annual, upload and activation fees</t>
  </si>
  <si>
    <t>NCAtrak Online Training</t>
  </si>
  <si>
    <t>Staff training on NCAtrak</t>
  </si>
  <si>
    <t>Training conducted through Yale on CFTSI</t>
  </si>
  <si>
    <t>Consultation calls following CFTSI training</t>
  </si>
  <si>
    <t>CFTSI Consultant - name TBD</t>
  </si>
  <si>
    <t>Not requesting Fringe</t>
  </si>
  <si>
    <t>Video Colposcope</t>
  </si>
  <si>
    <t>Forensic Interviewing Recording System</t>
  </si>
  <si>
    <t>Enhance our ability to meet legal criteria for Forensic Interviews</t>
  </si>
  <si>
    <t>PCIT Therapy specific supplies</t>
  </si>
  <si>
    <t xml:space="preserve">Supplies for PCIT Therapy </t>
  </si>
  <si>
    <t>Leadership Conference Registration</t>
  </si>
  <si>
    <t>AUTHORIZED AGENCY REPRESENTATIVE</t>
  </si>
  <si>
    <t xml:space="preserve">Headphones </t>
  </si>
  <si>
    <t>For clinicians and clients to hold virtual sessions</t>
  </si>
  <si>
    <t>Evidence Based Assessments</t>
  </si>
  <si>
    <t>TSCC, TSCC-SF, TSCYC, TSCYC-SF, and CSBI</t>
  </si>
  <si>
    <t>Forensic Interviewer - contracted</t>
  </si>
  <si>
    <t>Forensic Interviewining is outsourced</t>
  </si>
  <si>
    <t>25 iPad devices</t>
  </si>
  <si>
    <t>For clients to use during Tele-Health therapy.  Will be preloaded with therapy/coping/stress management applications and a portal to restrict access.</t>
  </si>
  <si>
    <r>
      <rPr>
        <b/>
        <sz val="11"/>
        <rFont val="Calibri"/>
        <family val="2"/>
        <scheme val="minor"/>
      </rPr>
      <t xml:space="preserve">Indirect costs are allowed if the applicant has a Federally approved indirect cost rate (NICRA).  A copy of the rate approval must be attached.  If the applicant does not have a current approved rate, they may elect to charge a de minimis rate of 10% of modified total direct costs (MDTC) as indicated in </t>
    </r>
    <r>
      <rPr>
        <b/>
        <u/>
        <sz val="11"/>
        <color theme="10"/>
        <rFont val="Calibri"/>
        <family val="2"/>
        <scheme val="minor"/>
      </rPr>
      <t>2 CFR Part 200.41f.</t>
    </r>
    <r>
      <rPr>
        <b/>
        <sz val="11"/>
        <color theme="10"/>
        <rFont val="Calibri"/>
        <family val="2"/>
        <scheme val="minor"/>
      </rPr>
      <t xml:space="preserve">  </t>
    </r>
    <r>
      <rPr>
        <b/>
        <sz val="11"/>
        <rFont val="Calibri"/>
        <family val="2"/>
        <scheme val="minor"/>
      </rPr>
      <t>MDTC excludes equipment, charges for patient care, rental costs (includes facility rentals, equipment/technology rentals, and any other rental expenses), tuition remission, scholarships and fellowships, participant support costs and the portion of each subaward in excess of $25,000.</t>
    </r>
  </si>
  <si>
    <r>
      <rPr>
        <b/>
        <sz val="12"/>
        <rFont val="Calibri"/>
        <family val="2"/>
        <scheme val="minor"/>
      </rPr>
      <t>Title, Name of Employee*</t>
    </r>
    <r>
      <rPr>
        <sz val="12"/>
        <rFont val="Calibri"/>
        <family val="2"/>
        <scheme val="minor"/>
      </rPr>
      <t xml:space="preserve">
If known, "New Hire" can be used for vacant/new positions</t>
    </r>
  </si>
  <si>
    <r>
      <t>Fringe Benefit Narrative</t>
    </r>
    <r>
      <rPr>
        <sz val="12"/>
        <rFont val="Calibri"/>
        <family val="2"/>
        <scheme val="minor"/>
      </rPr>
      <t xml:space="preserve"> - Detail what benefits are being covered and the amounts or percentages being requested</t>
    </r>
  </si>
  <si>
    <r>
      <rPr>
        <b/>
        <sz val="12"/>
        <color theme="1"/>
        <rFont val="Calibri"/>
        <family val="2"/>
        <scheme val="minor"/>
      </rPr>
      <t xml:space="preserve">Mandatory Leadership Conference
</t>
    </r>
    <r>
      <rPr>
        <sz val="12"/>
        <color theme="1"/>
        <rFont val="Calibri"/>
        <family val="2"/>
        <scheme val="minor"/>
      </rPr>
      <t xml:space="preserve">Attend NCA's annual leadership conference.  </t>
    </r>
  </si>
  <si>
    <r>
      <rPr>
        <b/>
        <sz val="12"/>
        <color theme="1"/>
        <rFont val="Calibri"/>
        <family val="2"/>
        <scheme val="minor"/>
      </rPr>
      <t xml:space="preserve">Regional Travel for Staff - </t>
    </r>
    <r>
      <rPr>
        <sz val="12"/>
        <color theme="1"/>
        <rFont val="Calibri"/>
        <family val="2"/>
        <scheme val="minor"/>
      </rPr>
      <t>The SANE will use their own vehicle to conduct regional travel with the average trip around 65 miles and 40 trips anticipated.</t>
    </r>
  </si>
  <si>
    <r>
      <t xml:space="preserve">Length of Time
</t>
    </r>
    <r>
      <rPr>
        <sz val="12"/>
        <color theme="1"/>
        <rFont val="Calibri"/>
        <family val="2"/>
        <scheme val="minor"/>
      </rPr>
      <t>(enter 1 if n/a)</t>
    </r>
  </si>
  <si>
    <t>Total Quarterly Projections</t>
  </si>
  <si>
    <t xml:space="preserve">PROGRAM IMPROVEMENT </t>
  </si>
  <si>
    <r>
      <t xml:space="preserve">Salary
</t>
    </r>
    <r>
      <rPr>
        <sz val="10"/>
        <color theme="1"/>
        <rFont val="Calibri"/>
        <family val="2"/>
        <scheme val="minor"/>
      </rPr>
      <t>hourly, daily, weekly or yearly rates</t>
    </r>
  </si>
  <si>
    <r>
      <t xml:space="preserve">Rate
</t>
    </r>
    <r>
      <rPr>
        <sz val="10"/>
        <color theme="1"/>
        <rFont val="Calibri"/>
        <family val="2"/>
        <scheme val="minor"/>
      </rPr>
      <t>hourly, daily, weekly or yearly</t>
    </r>
  </si>
  <si>
    <r>
      <t xml:space="preserve">Time Worked
</t>
    </r>
    <r>
      <rPr>
        <sz val="10"/>
        <color theme="1"/>
        <rFont val="Calibri"/>
        <family val="2"/>
        <scheme val="minor"/>
      </rPr>
      <t># of hours,  days, weeks or year</t>
    </r>
  </si>
  <si>
    <r>
      <t xml:space="preserve">Location
</t>
    </r>
    <r>
      <rPr>
        <sz val="10"/>
        <color theme="1"/>
        <rFont val="Calibri"/>
        <family val="2"/>
        <scheme val="minor"/>
      </rPr>
      <t>if unknown, enter "TBD"</t>
    </r>
  </si>
  <si>
    <r>
      <t xml:space="preserve">Quantity
</t>
    </r>
    <r>
      <rPr>
        <sz val="10"/>
        <color theme="1"/>
        <rFont val="Calibri"/>
        <family val="2"/>
        <scheme val="minor"/>
      </rPr>
      <t>(of Basis for Rate)</t>
    </r>
  </si>
  <si>
    <r>
      <t xml:space="preserve">Purpose of Travel
</t>
    </r>
    <r>
      <rPr>
        <sz val="11"/>
        <color theme="1"/>
        <rFont val="Calibri"/>
        <family val="2"/>
        <scheme val="minor"/>
      </rPr>
      <t>Must be related to project objectives</t>
    </r>
  </si>
  <si>
    <r>
      <rPr>
        <b/>
        <sz val="12"/>
        <color theme="1"/>
        <rFont val="Calibri"/>
        <family val="2"/>
        <scheme val="minor"/>
      </rPr>
      <t xml:space="preserve">TFCBT Training - </t>
    </r>
    <r>
      <rPr>
        <sz val="12"/>
        <color theme="1"/>
        <rFont val="Calibri"/>
        <family val="2"/>
        <scheme val="minor"/>
      </rPr>
      <t xml:space="preserve">The clinical supervisor and two staff clinicians will attend CFTSI training in July.  </t>
    </r>
  </si>
  <si>
    <r>
      <t xml:space="preserve">Basis
</t>
    </r>
    <r>
      <rPr>
        <sz val="8"/>
        <color theme="1"/>
        <rFont val="Calibri"/>
        <family val="2"/>
        <scheme val="minor"/>
      </rPr>
      <t>(sq. ft., monthly)</t>
    </r>
  </si>
  <si>
    <t>Description of responsibilities/duties in relationship to fulfilling the project goals and objectives</t>
  </si>
  <si>
    <t>SAMPLE COMPLETED BUDGET</t>
  </si>
  <si>
    <t>Projected Period 1 Expenses</t>
  </si>
  <si>
    <t>Projected Period 2 Expenses</t>
  </si>
  <si>
    <t>Projected Period 3 Expenses</t>
  </si>
  <si>
    <r>
      <t xml:space="preserve">Projected Period 4
</t>
    </r>
    <r>
      <rPr>
        <sz val="10"/>
        <color theme="0"/>
        <rFont val="Calibri"/>
        <family val="2"/>
        <scheme val="minor"/>
      </rPr>
      <t>(Chapters only)</t>
    </r>
  </si>
  <si>
    <t xml:space="preserve">Fringe benefits should be based on actual known costs or an approved negotiated rate by a Federal agency. 
If not based on an approved negotiated rate, list the composition of the fringe benefit package. </t>
  </si>
  <si>
    <t xml:space="preserve">For each consultant enter the name, if known, service to be provided, hourly or daily fee (8-hour day), and estimated time on the project.  Consultant fees must not exceed $650 per day or $81.25 per hour.  </t>
  </si>
  <si>
    <t>NCAtrak Annual Fee</t>
  </si>
  <si>
    <t>CAC Case Tracking Fee Reimbursement</t>
  </si>
  <si>
    <t>Contingent upon prior approval of the procurement process.  Please address the purchase with the assigned NCA Program Associate, prior to starting the process.</t>
  </si>
  <si>
    <t>Contingent upon detailed review of the travel request from the NCA Program Associate prior to travel plans being made.</t>
  </si>
  <si>
    <t>Yes - our organization DOES have a negotiated fringe benefit rate approved by a Federal agency.  A copy of the agreement will be  uploaded with our application.</t>
  </si>
  <si>
    <t>No - our organization DOES NOT have a negotiated fringe benefit rate approved by a Federal agency.  We will submit actual fringe benefit expenses for each grant funded employee.</t>
  </si>
  <si>
    <t>Training Space Rental</t>
  </si>
  <si>
    <t>Chapter-coordinated training for victim advocates and mental health care providers working with CAC's</t>
  </si>
  <si>
    <t>day</t>
  </si>
  <si>
    <t xml:space="preserve">List items (e.g., registrations, rental expense, utilities, etc.) by major type and the basis of the computation. For example, provide the number of buildings/rooms, monthly rental cost and how many months to rent. </t>
  </si>
  <si>
    <t>Counselor will attend the training, consultation calls. and preparation and counseling for clients</t>
  </si>
  <si>
    <t>Will provide CFTSI conselinging for 7 new clients</t>
  </si>
  <si>
    <t xml:space="preserve">Providing TF-CBT Treatment at second location.  </t>
  </si>
  <si>
    <t>Title, Name of Employee</t>
  </si>
  <si>
    <t>Total Period Projections</t>
  </si>
  <si>
    <t>GRANT PROPOSAL BUDGET - YEAR 1</t>
  </si>
  <si>
    <t>In the columns titled “Projected Period Expenses” you will need to enter the amounts that you anticipate spending in each of the applicable periods, CACs only need to fill out Periods 1-3 while Chapters should complete all four periods.  
A red warning box will appear for any category where the total period projections do not match the amount in the proposed budget year 1 column.  If you see this flag, please adjust your projected expenses until the flag disappears.</t>
  </si>
  <si>
    <t>You will want to list out each position and title, name of the employee, the duties that employee is going to be performing for your particular grant program.  You also need to show the salary or rate of pay or the compensation, this can be an estimate for any new positions or vacancies.  It could be annual, hourly, weekly, or monthly, however your organization pays their payroll or salary.  You also need to show the amount of time they will be working on the grant project and a percentage of time they will be working on your particular project.
If you are entering the exact amount of grant specific hours, days or weeks that you are requesting to be funded then the % of project time should be 100%. 
A red warning box will appear for any personnel whose percentage of time is 5% or less.</t>
  </si>
  <si>
    <t>Fringe benefits can be budgeted a few different ways:
 - use your organization’s average fringe benefit rate.  If you don’t know what this rate is check with any accounting/financial staff that you might have available.  This rate is only used for budgeting purposes, actual expenses will be required for any reimbursement request.
- calculate each employee’s actual fringe benefit rate, by taking the employee’s total employer paid fringe benefit amount and dividing that by their total salary.  
(Counselor, New Hire -- Annual Salary $42,000, Annual fringe benefits $12,600.  When you divide $12,600 by $42,000 you get a fringe benefit rate of 30%)
-using a negotiated fringe benefit rate approved by a Federal agency.</t>
  </si>
  <si>
    <t>The supplies category is where you will request any expendable items and any equipment that falls below your capitalization threshold.  
If you are purchasing a group of items, like PCIT toys group them together in the budget as well.  So instead of listing all of the individual toys for a PCIT therapy room group them in one line as recommended “PCIT therapy room toys”</t>
  </si>
  <si>
    <r>
      <t xml:space="preserve">Consultants are defined as anyone not on the organization’s payroll and receiving compensation for work.
Compensation for individual consultant services is to be reasonable and consistent with that paid for similar services in the marketplace. The prep time allocated for the provision of these services may be included in an 8 hour workday, however, the correlation with the time spent on conducting the actual project must be reasonable and justifiable. 
</t>
    </r>
    <r>
      <rPr>
        <sz val="12"/>
        <rFont val="Calibri"/>
        <family val="2"/>
        <scheme val="minor"/>
      </rPr>
      <t xml:space="preserve">
A red warning box will appear if the consultant rate exceeds DOJ's allowable amounts</t>
    </r>
  </si>
  <si>
    <t>ATTENTION:  If NCA funds are to be used for any product or service in excess of $10,000.00, at least three quotes must be obtained to ensure that the selection process is competitive. The procurement process is outlined in DOJ Guide to Procurement Procedures, which is included as part of the Electronic Grantee Handbook on the NCA website (www.nationalchildrensalliance.org). Consideration must be given to ensure more economical, cost effective, and efficient ways to obtain or use common or shared goods or services as well as assessment of available resources. Any charges for such expenditures or requests for sole source contracts are subject to prior approval by NCA and review of the procurement documentation to ensure it meets DOJ guidelines. The procurement entity must avoid “splitting” of purchases or transactions to circumvent the dollar threshold limitations.</t>
  </si>
  <si>
    <t>ATTENTION:  If NCA funds are to be used for any product or service in excess of $10,000.00, at least three quotes must be obtained to ensure that the selection process is competitive. The procurement process is outlined in DOJ Guide to Procurement Procedures, which is included as part of the Electronic Grantee Handbook on the NCA website  (www.nationalchildrensalliance.org). Consideration must be given to ensure more economical, cost effective, and efficient ways to obtain or use common or shared goods or services as well as assessment of available resources. Any charges for such expenditures or requests for sole source contracts are subject to prior approval by NCA and review of the procurement documentation to ensure it meets DOJ guidelines. The procurement entity must avoid “splitting” of purchases or transactions to circumvent the dollar threshold limitations.</t>
  </si>
  <si>
    <r>
      <rPr>
        <i/>
        <sz val="10"/>
        <rFont val="Calibri"/>
        <family val="2"/>
        <scheme val="minor"/>
      </rPr>
      <t xml:space="preserve">Non-expendable items with a per-unit acquisition cost which equals or exceeds the lesser of the capitalization level established by the non-Federal entity or $5,000.  </t>
    </r>
    <r>
      <rPr>
        <i/>
        <sz val="10"/>
        <color rgb="FFA50021"/>
        <rFont val="Calibri"/>
        <family val="2"/>
        <scheme val="minor"/>
      </rPr>
      <t>Applicants should analyze the cost benefits of purchasing versus leasing equipment, especially high cost items and those subject to rapid technological advances.</t>
    </r>
    <r>
      <rPr>
        <i/>
        <sz val="10"/>
        <rFont val="Calibri"/>
        <family val="2"/>
        <scheme val="minor"/>
      </rPr>
      <t xml:space="preserve">  Review DOJ's purchasing guidelines </t>
    </r>
    <r>
      <rPr>
        <i/>
        <u/>
        <sz val="10"/>
        <color theme="10"/>
        <rFont val="Calibri"/>
        <family val="2"/>
        <scheme val="minor"/>
      </rPr>
      <t>here.</t>
    </r>
  </si>
  <si>
    <t>The federal policy for capitalizing equipment is the fair market value of $5,000 or more for the useful life of more than one year.  If your organization's capitalization threshold is below $5,000, please indicate that in the description area.
If awarded, you will need to wait to purchase any equipment until after your first programmatic call.  Be prepared to discuss your procurement procedures in detail with your NCA Program Associate. 
Please note that equipment purchases will be very closely scrutinized and must directly pertain to service provision (i.e. recording equipment for forensic interviews, medical exams, etc.).  And please do not include any furniture or soft furnishing in your proposal.</t>
  </si>
  <si>
    <t xml:space="preserve">Our FT employee fringe benefit rate averages 30% and covers the following items:
FICA - 7.65%, Worker's Comp - 1.35%, Unemployment - 0.87%, Retirement - 5%
Employee Health Insurance - 11%, Employee Dental - 2.13%, Disability - 2%
</t>
  </si>
  <si>
    <r>
      <rPr>
        <b/>
        <sz val="12"/>
        <color rgb="FFA50021"/>
        <rFont val="Calibri"/>
        <family val="2"/>
        <scheme val="minor"/>
      </rPr>
      <t xml:space="preserve">ATTENTION: </t>
    </r>
    <r>
      <rPr>
        <sz val="12"/>
        <color rgb="FFA50021"/>
        <rFont val="Calibri"/>
        <family val="2"/>
        <scheme val="minor"/>
      </rPr>
      <t xml:space="preserve">
If you are using a yearly rate and your grant does not cover a full 12 months
or
the staff member will not be working on the project for a full 12 months (ex. due to delay in start date, project work later in year due to training dates, etc.)
</t>
    </r>
    <r>
      <rPr>
        <b/>
        <sz val="12"/>
        <color rgb="FFA50021"/>
        <rFont val="Calibri"/>
        <family val="2"/>
        <scheme val="minor"/>
      </rPr>
      <t xml:space="preserve">you will need to prorate their annual salary. </t>
    </r>
    <r>
      <rPr>
        <sz val="12"/>
        <color rgb="FFA50021"/>
        <rFont val="Calibri"/>
        <family val="2"/>
        <scheme val="minor"/>
      </rPr>
      <t xml:space="preserve"> 
For example, if an employee is due a salary of $60,000 per year, and your grant period is 8 months, their prorated salary for that year would be $40,000.
$60,000 per year ÷ 12 months = $ 5,000.00 per month; $5,000.00 x 8 months = $40,000</t>
    </r>
  </si>
  <si>
    <t>*</t>
  </si>
  <si>
    <t xml:space="preserve">For the example of training space rental, the applicant is requesting funds to cover the space that they need to hold a chapter-coordinated training.  In this case the quantity is the number of rooms, buildings, etc. that they need, the basis is how they are being charged for the rental, which is daily, the cost is $200 per day and the length of time is related to the basis, which is daily and they need the rental for 2 days.
Further down you can see their rental of facility which they are requesting for one facility at $700 per month for 12 months.  </t>
  </si>
  <si>
    <t>Staff training</t>
  </si>
  <si>
    <t>MDTC Excluded Expenses*</t>
  </si>
  <si>
    <t>Total Direct Costs</t>
  </si>
  <si>
    <t xml:space="preserve">Participant support costs are direct costs for items such as stipends or subsistence allowances, travel allowances, and registration fees paid to or on behalf of participants or trainees (but not employees) in connection with meetings, conferences, symposia, or training projects. </t>
  </si>
  <si>
    <t>Costs related to contractors of the recipient who are acting in the capacity of a “Conference Trainer/Instructor/ Presenter/Facilitator” are considered participant support costs.</t>
  </si>
  <si>
    <t xml:space="preserve">*If using an indirect cost rate with a base of MDTC you must exclude the following expenses:  equipment, charges for patient care, rental costs  (includes facility rentals, equipment/technology rentals, and any other rental expenses), tuition remission, scholarships and fellowships, participant support costs.  </t>
  </si>
  <si>
    <t>None</t>
  </si>
  <si>
    <t>N/A</t>
  </si>
  <si>
    <t>3.  Programmatic Conference Planner</t>
  </si>
  <si>
    <t>2.  Logistical Conference Planner</t>
  </si>
  <si>
    <t>1.  Conference Space &amp; Audio-Visual Equipment and Services</t>
  </si>
  <si>
    <t>*  (lesser of $200 per attendee or $35,000)</t>
  </si>
  <si>
    <t>n/a</t>
  </si>
  <si>
    <t>*  (lesser of $50 per attendee or $8,750)</t>
  </si>
  <si>
    <t>*  (lesser of $25 per day per attendee or $20,000)</t>
  </si>
  <si>
    <t>Max Allowable</t>
  </si>
  <si>
    <t>Total Calculated Threshold</t>
  </si>
  <si>
    <t># of Days</t>
  </si>
  <si>
    <t>Per Person Threshold ($)</t>
  </si>
  <si>
    <t>Number of Attendees</t>
  </si>
  <si>
    <t>C.  Threshold Calculator</t>
  </si>
  <si>
    <t>9.  Total Conference Cost: (Auto-populates)</t>
  </si>
  <si>
    <t>L. Nelson - 7 nights @ $95/night plus taxes</t>
  </si>
  <si>
    <t>Lodging for Presenter</t>
  </si>
  <si>
    <t>R/T Boston to Dallas - L. Nelson</t>
  </si>
  <si>
    <t>Airfare for Presenter</t>
  </si>
  <si>
    <t>8.  Other Costs:  (itemize below)</t>
  </si>
  <si>
    <t>J. Jones - $81.25/hr x 8 hours,   L. Nelson - $81.25/hr x 16 hours, K. Lewis - $55.00/hr x 10 hours</t>
  </si>
  <si>
    <t>7.  Conference Trainer/Presenter/Instructor</t>
  </si>
  <si>
    <t>10 hours @ $50.00</t>
  </si>
  <si>
    <t>4.  Lodging (attendees)</t>
  </si>
  <si>
    <t>250 Programs @ $2.00/ea</t>
  </si>
  <si>
    <t>3.  Printing and Distribution</t>
  </si>
  <si>
    <t>Flat fee for 6 days</t>
  </si>
  <si>
    <t>2.  Audio/Visual Equipment and Services</t>
  </si>
  <si>
    <t>1.  Conference Meeting Space (including rooms for break-out sessions)</t>
  </si>
  <si>
    <t>Breakdown of Expense</t>
  </si>
  <si>
    <t>B. Total Conference Costs:</t>
  </si>
  <si>
    <t>8.  Number of Attendees</t>
  </si>
  <si>
    <t>Dallas Hilton Conference Room</t>
  </si>
  <si>
    <t>7.  Facility Name for Event</t>
  </si>
  <si>
    <t>Conference will have multiple sessions with a focus on CSEC related topics including Child Pornography and Human Trafficking specific sessions</t>
  </si>
  <si>
    <t>6.  Justification that conference is essential to grant goals/objectives</t>
  </si>
  <si>
    <t>Dallas, TX</t>
  </si>
  <si>
    <t>5.  Location (City/State)</t>
  </si>
  <si>
    <t>4.  Event # of Days</t>
  </si>
  <si>
    <t>3.  Conference End Date</t>
  </si>
  <si>
    <t>2.  Conference Start Date</t>
  </si>
  <si>
    <t>Dallas Children's Conference</t>
  </si>
  <si>
    <t>1.  Official Title of the Conference</t>
  </si>
  <si>
    <t>A.  General Conference Information</t>
  </si>
  <si>
    <t>Fred Smith</t>
  </si>
  <si>
    <t>Submitted by:</t>
  </si>
  <si>
    <t>DALL-TX-DTVF23</t>
  </si>
  <si>
    <t>Grant Award #</t>
  </si>
  <si>
    <t>Sample CAC</t>
  </si>
  <si>
    <t>Grantee Agency Name:</t>
  </si>
  <si>
    <t>Grantee Information:</t>
  </si>
  <si>
    <t>Not Approved:</t>
  </si>
  <si>
    <t>X</t>
  </si>
  <si>
    <t>Approved:</t>
  </si>
  <si>
    <t>Review Completion Date</t>
  </si>
  <si>
    <t>Date Received</t>
  </si>
  <si>
    <t>Jim Magoon</t>
  </si>
  <si>
    <t>Program Associate</t>
  </si>
  <si>
    <t>NCA Staff Use Only:</t>
  </si>
  <si>
    <t>NCA Grant Funded Conference: Request for Pre-Approval</t>
  </si>
  <si>
    <t>Please refer to the DOJ Financial Guide for additional guidance or definitions which may be applicable to your planned event.</t>
  </si>
  <si>
    <t>https://www.ojp.gov/funding/financialguidedoj/iii-postaward-requirements#f7tlj</t>
  </si>
  <si>
    <t xml:space="preserve">NCA is following the federal guidelines for Conference Approval as outlined in the DOJ Grants Financial Guide which can be referenced at:  </t>
  </si>
  <si>
    <t>9. Are there logistical planning costs beyond incidental internal administrative costs necessary to arrange travel and lodging for a small number of individuals (i.e., planning/managing attendee registration and/or travel)?</t>
  </si>
  <si>
    <t>8. Are formal discussions or presentation panels planned?</t>
  </si>
  <si>
    <t>7. Is there a formal published agenda?</t>
  </si>
  <si>
    <t>6. Are there trinkets being purchased?</t>
  </si>
  <si>
    <t>5. Did the request for the meeting come from multiple jurisdictions or agencies?</t>
  </si>
  <si>
    <t>4. Are there any food and beverage costs?</t>
  </si>
  <si>
    <t>3. Are audio-visual costs greater than $25 per attendee or more than $1,000 in total?</t>
  </si>
  <si>
    <t>2. Are there meeting room costs?</t>
  </si>
  <si>
    <t>1. Is the cost of the event greater than $20,000?</t>
  </si>
  <si>
    <t>NO</t>
  </si>
  <si>
    <t>YES</t>
  </si>
  <si>
    <t>Please use the following checklist of questions to determine if your event meets the federal definition of a conference, and therefore requires this pre-approval process.  If the answers to all of the nine questions are “No,” the event does not require prior approval.  If your response to any question is "Yes", then you will need to proceed to the "Conference Details" tab of this workbook and provide the required information for your planned conference.</t>
  </si>
  <si>
    <t xml:space="preserve">Cost thresholds and limitations are in place for the following items:
Meeting room/audio-visual services (lesser of $25 per day per attendee or $20,000)
Logistical planners (lesser of $50 per attendee or $8,750)
Programmatic planners (lesser of $200 per attendee or $35,000)
Food and beverage (not allowed)
Refreshments (not allowed)
</t>
  </si>
  <si>
    <t>All conferences conducted by cooperative agreement recipients funded by NCA must receive written prior approval. An approved award budget is not a prior approval. All prior approval requests for conferences costing $100,000 or less and not exceeding any cost thresholds must be submitted a minimum of 90 days in advance of the start date. All conferences costing more than $100,000 or exceeding any one cost threshold must be submitted a minimum of 120 days in advance of the start date. Cooperative agreement recipients must comply with the approval process regarding logistical conference planning, and must keep their program manager informed of all decisions being made during the conference planning process.
In addition, cooperative agreement recipients conducting conferences that cost more than $20,000 must report actual conference expenses on the next fiscal report following the event. No hotel/venue or audio-visual contracts may be entered into before such prior approval has been obtained in writing from NCA.</t>
  </si>
  <si>
    <t>After receiving notification of approval from NCA, all subsequent changes prior to the start date of the event should be sent to your Program Associate for review/approval, preferably at least 30 days prior to the event start date.  This applies to changes to start and end date, location, number of attendees and any costs related to the event.</t>
  </si>
  <si>
    <t>* Logistical conference planners perform the logistical planning necessary to hold a conference, which may include: recommending venues, advertising, setting the stage and arranging for audio-visual equipment, securing hotel rooms, interacting with caterers, and other non-programmatic functions.
Programmatic conference planners develop the conference agenda, content, and written materials. They may also identify and/or provide appropriate subject matter experts and conference participants.</t>
  </si>
  <si>
    <t>6.  Conference Planner - Programmatic*</t>
  </si>
  <si>
    <t>5.  Conference Planner - Logistical*</t>
  </si>
  <si>
    <t>*Fields highlighted in gray are to be filled out by grantee</t>
  </si>
  <si>
    <r>
      <rPr>
        <sz val="11"/>
        <rFont val="Calibri"/>
        <family val="2"/>
        <scheme val="minor"/>
      </rPr>
      <t xml:space="preserve">Indirect costs are allowed if the applicant has a Federally approved indirect cost rate (NICRA).  A copy of the rate approval must be attached.  If the applicant does not have a current approved rate, they may elect to charge a de minimis rate of up to 10% of modified total direct costs (MDTC) as indicated in </t>
    </r>
    <r>
      <rPr>
        <u/>
        <sz val="11"/>
        <color theme="10"/>
        <rFont val="Calibri"/>
        <family val="2"/>
        <scheme val="minor"/>
      </rPr>
      <t>2 CFR Part 200.41f.</t>
    </r>
    <r>
      <rPr>
        <sz val="11"/>
        <color theme="10"/>
        <rFont val="Calibri"/>
        <family val="2"/>
        <scheme val="minor"/>
      </rPr>
      <t xml:space="preserve">  </t>
    </r>
    <r>
      <rPr>
        <sz val="11"/>
        <rFont val="Calibri"/>
        <family val="2"/>
        <scheme val="minor"/>
      </rPr>
      <t>MDTC excludes equipment, charges for patient care, rental costs (includes facility rentals, equipment/technology rentals, and any other rental expenses), tuition remission, scholarships and fellowships, participant support costs and the portion of each subaward in excess of $25,000.</t>
    </r>
  </si>
  <si>
    <r>
      <rPr>
        <sz val="11"/>
        <rFont val="Calibri"/>
        <family val="2"/>
        <scheme val="minor"/>
      </rPr>
      <t xml:space="preserve">If you are requesting to use grant dollars for organizing events, trainings, conferences, etc, please visit the  Event Determination tab to see if your event meets the definition of a conference.  Note:  This ONLY applies to funds for organizing/hosting events and not events where you are just an attendee.  Please verify GSA rates here </t>
    </r>
    <r>
      <rPr>
        <u/>
        <sz val="11"/>
        <color theme="10"/>
        <rFont val="Calibri"/>
        <family val="2"/>
        <scheme val="minor"/>
      </rPr>
      <t>https://www.gsa.gov/travel/plan-book/per-diem-rates</t>
    </r>
  </si>
  <si>
    <t>ANYT-IL-PCIT-PI23</t>
  </si>
  <si>
    <r>
      <rPr>
        <b/>
        <u/>
        <sz val="12"/>
        <color theme="1"/>
        <rFont val="Calibri"/>
        <family val="2"/>
        <scheme val="minor"/>
      </rPr>
      <t>Travel Reminders
ALL</t>
    </r>
    <r>
      <rPr>
        <sz val="12"/>
        <color theme="1"/>
        <rFont val="Calibri"/>
        <family val="2"/>
        <scheme val="minor"/>
      </rPr>
      <t xml:space="preserve"> travel must be directly related to the goals and objective of the project.</t>
    </r>
    <r>
      <rPr>
        <b/>
        <u/>
        <sz val="12"/>
        <color theme="1"/>
        <rFont val="Calibri"/>
        <family val="2"/>
        <scheme val="minor"/>
      </rPr>
      <t xml:space="preserve">
</t>
    </r>
    <r>
      <rPr>
        <b/>
        <sz val="12"/>
        <color theme="1"/>
        <rFont val="Calibri"/>
        <family val="2"/>
        <scheme val="minor"/>
      </rPr>
      <t xml:space="preserve">
Transportation:  </t>
    </r>
    <r>
      <rPr>
        <sz val="12"/>
        <color theme="1"/>
        <rFont val="Calibri"/>
        <family val="2"/>
        <scheme val="minor"/>
      </rPr>
      <t>Most economical form must be used.  Mileage must be at or below the current federal per diem rate.  Rental cars cannot be charged to the NCA grant without prior approval.</t>
    </r>
    <r>
      <rPr>
        <b/>
        <sz val="12"/>
        <color theme="1"/>
        <rFont val="Calibri"/>
        <family val="2"/>
        <scheme val="minor"/>
      </rPr>
      <t xml:space="preserve">
Lodging: </t>
    </r>
    <r>
      <rPr>
        <sz val="12"/>
        <color theme="1"/>
        <rFont val="Calibri"/>
        <family val="2"/>
        <scheme val="minor"/>
      </rPr>
      <t xml:space="preserve"> NCA will reimburse only lodging costs that are up to the federal nightly per diem rate for the location and date of the training plus taxes only.
</t>
    </r>
    <r>
      <rPr>
        <b/>
        <sz val="12"/>
        <color theme="1"/>
        <rFont val="Calibri"/>
        <family val="2"/>
        <scheme val="minor"/>
      </rPr>
      <t xml:space="preserve">Meals: </t>
    </r>
    <r>
      <rPr>
        <sz val="12"/>
        <color theme="1"/>
        <rFont val="Calibri"/>
        <family val="2"/>
        <scheme val="minor"/>
      </rPr>
      <t>Unallowable on NCA grants.</t>
    </r>
  </si>
  <si>
    <r>
      <rPr>
        <i/>
        <sz val="11"/>
        <rFont val="Calibri"/>
        <family val="2"/>
        <scheme val="minor"/>
      </rPr>
      <t xml:space="preserve">Please verify GSA rates here </t>
    </r>
    <r>
      <rPr>
        <i/>
        <u/>
        <sz val="11"/>
        <color theme="10"/>
        <rFont val="Calibri"/>
        <family val="2"/>
        <scheme val="minor"/>
      </rPr>
      <t>https://www.gsa.gov/travel/plan-book/per-diem-rates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</si>
</sst>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_(&quot;$&quot;* \(#,##0\);_(&quot;$&quot;* &quot;-&quot;??_);_(@_)"/>
    <numFmt numFmtId="165" formatCode="0.0"/>
    <numFmt numFmtId="166" formatCode="&quot;$&quot;#,##0.00"/>
  </numFmts>
  <fonts count="59">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2"/>
      <color theme="10"/>
      <name val="Calibri"/>
      <family val="2"/>
      <charset val="134"/>
      <scheme val="minor"/>
    </font>
    <font>
      <u/>
      <sz val="12"/>
      <color theme="11"/>
      <name val="Calibri"/>
      <family val="2"/>
      <charset val="134"/>
      <scheme val="minor"/>
    </font>
    <font>
      <b/>
      <sz val="9"/>
      <color theme="0"/>
      <name val="Century Gothic"/>
      <family val="1"/>
    </font>
    <font>
      <b/>
      <sz val="10"/>
      <color theme="0"/>
      <name val="Century Gothic"/>
      <family val="1"/>
    </font>
    <font>
      <sz val="11"/>
      <color theme="1"/>
      <name val="Calibri"/>
      <family val="2"/>
      <scheme val="minor"/>
    </font>
    <font>
      <sz val="10"/>
      <color theme="1"/>
      <name val="Century Gothic"/>
      <family val="1"/>
    </font>
    <font>
      <b/>
      <sz val="10"/>
      <name val="Century Gothic"/>
      <family val="2"/>
    </font>
    <font>
      <sz val="10"/>
      <name val="Century Gothic"/>
      <family val="2"/>
    </font>
    <font>
      <b/>
      <sz val="10"/>
      <color theme="1"/>
      <name val="Century Gothic"/>
      <family val="2"/>
    </font>
    <font>
      <sz val="12"/>
      <color theme="1"/>
      <name val="Calibri"/>
      <family val="2"/>
      <scheme val="minor"/>
    </font>
    <font>
      <u/>
      <sz val="12"/>
      <color theme="10"/>
      <name val="Calibri"/>
      <family val="2"/>
      <scheme val="minor"/>
    </font>
    <font>
      <b/>
      <sz val="12"/>
      <name val="Century Gothic"/>
      <family val="2"/>
    </font>
    <font>
      <sz val="10"/>
      <color theme="1"/>
      <name val="Century Gothic"/>
      <family val="2"/>
    </font>
    <font>
      <sz val="12"/>
      <color rgb="FFFF0000"/>
      <name val="Calibri"/>
      <family val="2"/>
      <scheme val="minor"/>
    </font>
    <font>
      <sz val="10"/>
      <color rgb="FFFF0000"/>
      <name val="Calibri"/>
      <family val="2"/>
      <scheme val="minor"/>
    </font>
    <font>
      <sz val="10"/>
      <color theme="1"/>
      <name val="Calibri"/>
      <family val="2"/>
      <scheme val="minor"/>
    </font>
    <font>
      <sz val="8"/>
      <color rgb="FFFF0000"/>
      <name val="Calibri"/>
      <family val="2"/>
      <scheme val="minor"/>
    </font>
    <font>
      <b/>
      <sz val="11"/>
      <color theme="1"/>
      <name val="Calibri"/>
      <family val="2"/>
      <scheme val="minor"/>
    </font>
    <font>
      <b/>
      <sz val="10"/>
      <color theme="0"/>
      <name val="Century Gothic"/>
      <family val="2"/>
    </font>
    <font>
      <b/>
      <sz val="9"/>
      <name val="Century Gothic"/>
      <family val="1"/>
    </font>
    <font>
      <sz val="10"/>
      <color theme="0"/>
      <name val="Calibri"/>
      <family val="2"/>
      <scheme val="minor"/>
    </font>
    <font>
      <b/>
      <u/>
      <sz val="11"/>
      <color theme="10"/>
      <name val="Calibri"/>
      <family val="2"/>
      <scheme val="minor"/>
    </font>
    <font>
      <b/>
      <sz val="11"/>
      <name val="Calibri"/>
      <family val="2"/>
      <scheme val="minor"/>
    </font>
    <font>
      <b/>
      <sz val="11"/>
      <color theme="10"/>
      <name val="Calibri"/>
      <family val="2"/>
      <scheme val="minor"/>
    </font>
    <font>
      <b/>
      <sz val="12"/>
      <name val="Calibri"/>
      <family val="2"/>
      <scheme val="minor"/>
    </font>
    <font>
      <b/>
      <sz val="12"/>
      <color theme="1"/>
      <name val="Calibri"/>
      <family val="2"/>
      <scheme val="minor"/>
    </font>
    <font>
      <sz val="12"/>
      <name val="Calibri"/>
      <family val="2"/>
      <scheme val="minor"/>
    </font>
    <font>
      <b/>
      <sz val="12"/>
      <color theme="0"/>
      <name val="Calibri"/>
      <family val="2"/>
      <scheme val="minor"/>
    </font>
    <font>
      <b/>
      <sz val="12"/>
      <color theme="3" tint="-0.249977111117893"/>
      <name val="Calibri"/>
      <family val="2"/>
      <scheme val="minor"/>
    </font>
    <font>
      <b/>
      <sz val="9"/>
      <color indexed="81"/>
      <name val="Tahoma"/>
      <family val="2"/>
    </font>
    <font>
      <sz val="16"/>
      <color theme="1"/>
      <name val="Calibri"/>
      <family val="2"/>
      <scheme val="minor"/>
    </font>
    <font>
      <b/>
      <sz val="16"/>
      <name val="Calibri"/>
      <family val="2"/>
      <scheme val="minor"/>
    </font>
    <font>
      <b/>
      <sz val="24"/>
      <color theme="0" tint="-0.499984740745262"/>
      <name val="Calibri"/>
      <family val="2"/>
      <scheme val="minor"/>
    </font>
    <font>
      <sz val="8"/>
      <color theme="1"/>
      <name val="Calibri"/>
      <family val="2"/>
      <scheme val="minor"/>
    </font>
    <font>
      <i/>
      <sz val="11"/>
      <name val="Calibri"/>
      <family val="2"/>
      <scheme val="minor"/>
    </font>
    <font>
      <sz val="11"/>
      <color theme="1"/>
      <name val="Century Gothic"/>
      <family val="1"/>
    </font>
    <font>
      <i/>
      <u/>
      <sz val="11"/>
      <color theme="10"/>
      <name val="Calibri"/>
      <family val="2"/>
      <scheme val="minor"/>
    </font>
    <font>
      <i/>
      <u/>
      <sz val="10"/>
      <color theme="10"/>
      <name val="Calibri"/>
      <family val="2"/>
      <scheme val="minor"/>
    </font>
    <font>
      <i/>
      <sz val="10"/>
      <name val="Calibri"/>
      <family val="2"/>
      <scheme val="minor"/>
    </font>
    <font>
      <sz val="9"/>
      <color theme="1"/>
      <name val="Calibri"/>
      <family val="2"/>
      <scheme val="minor"/>
    </font>
    <font>
      <sz val="12"/>
      <color rgb="FFA50021"/>
      <name val="Calibri"/>
      <family val="2"/>
      <scheme val="minor"/>
    </font>
    <font>
      <i/>
      <sz val="10"/>
      <color rgb="FFA50021"/>
      <name val="Calibri"/>
      <family val="2"/>
      <scheme val="minor"/>
    </font>
    <font>
      <sz val="18"/>
      <color theme="1"/>
      <name val="Calibri"/>
      <family val="2"/>
      <scheme val="minor"/>
    </font>
    <font>
      <b/>
      <sz val="12"/>
      <color rgb="FFA50021"/>
      <name val="Calibri"/>
      <family val="2"/>
      <scheme val="minor"/>
    </font>
    <font>
      <sz val="12"/>
      <color rgb="FFD9D9D9"/>
      <name val="Calibri"/>
      <family val="2"/>
      <scheme val="minor"/>
    </font>
    <font>
      <sz val="12"/>
      <color theme="1"/>
      <name val="Calibri"/>
      <family val="2"/>
    </font>
    <font>
      <b/>
      <u/>
      <sz val="11"/>
      <color theme="1"/>
      <name val="Calibri"/>
      <family val="2"/>
      <scheme val="minor"/>
    </font>
    <font>
      <u/>
      <sz val="11"/>
      <color theme="10"/>
      <name val="Calibri"/>
      <family val="2"/>
      <scheme val="minor"/>
    </font>
    <font>
      <b/>
      <i/>
      <sz val="11"/>
      <color theme="1"/>
      <name val="Calibri"/>
      <family val="2"/>
      <scheme val="minor"/>
    </font>
    <font>
      <sz val="11"/>
      <name val="Calibri"/>
      <family val="2"/>
      <scheme val="minor"/>
    </font>
    <font>
      <sz val="11"/>
      <color theme="10"/>
      <name val="Calibri"/>
      <family val="2"/>
      <scheme val="minor"/>
    </font>
    <font>
      <b/>
      <u/>
      <sz val="12"/>
      <color theme="1"/>
      <name val="Calibri"/>
      <family val="2"/>
      <scheme val="minor"/>
    </font>
  </fonts>
  <fills count="21">
    <fill>
      <patternFill patternType="none"/>
    </fill>
    <fill>
      <patternFill patternType="gray125"/>
    </fill>
    <fill>
      <patternFill patternType="solid">
        <fgColor theme="3" tint="-0.249977111117893"/>
        <bgColor indexed="64"/>
      </patternFill>
    </fill>
    <fill>
      <patternFill patternType="solid">
        <fgColor theme="6" tint="0.39997558519241921"/>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6" tint="-0.499984740745262"/>
        <bgColor indexed="64"/>
      </patternFill>
    </fill>
    <fill>
      <patternFill patternType="solid">
        <fgColor theme="3"/>
        <bgColor indexed="64"/>
      </patternFill>
    </fill>
    <fill>
      <patternFill patternType="solid">
        <fgColor rgb="FFF2F2F2"/>
        <bgColor indexed="64"/>
      </patternFill>
    </fill>
    <fill>
      <patternFill patternType="solid">
        <fgColor rgb="FF44546A"/>
        <bgColor indexed="64"/>
      </patternFill>
    </fill>
    <fill>
      <patternFill patternType="solid">
        <fgColor rgb="FFD9D9D9"/>
        <bgColor indexed="64"/>
      </patternFill>
    </fill>
    <fill>
      <patternFill patternType="solid">
        <fgColor rgb="FF222B35"/>
        <bgColor indexed="64"/>
      </patternFill>
    </fill>
    <fill>
      <patternFill patternType="solid">
        <fgColor rgb="FF333F4F"/>
        <bgColor indexed="64"/>
      </patternFill>
    </fill>
    <fill>
      <patternFill patternType="solid">
        <fgColor rgb="FFADBACB"/>
        <bgColor indexed="64"/>
      </patternFill>
    </fill>
    <fill>
      <patternFill patternType="solid">
        <fgColor rgb="FFFFFFFF"/>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3" tint="0.59999389629810485"/>
        <bgColor indexed="64"/>
      </patternFill>
    </fill>
  </fills>
  <borders count="6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ck">
        <color theme="0" tint="-0.249977111117893"/>
      </left>
      <right style="thin">
        <color theme="0" tint="-0.249977111117893"/>
      </right>
      <top style="thick">
        <color theme="0" tint="-0.249977111117893"/>
      </top>
      <bottom style="thin">
        <color theme="0" tint="-0.249977111117893"/>
      </bottom>
      <diagonal/>
    </border>
    <border>
      <left style="thick">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style="thick">
        <color theme="0" tint="-0.249977111117893"/>
      </bottom>
      <diagonal/>
    </border>
    <border>
      <left/>
      <right/>
      <top style="thin">
        <color theme="0" tint="-0.249977111117893"/>
      </top>
      <bottom style="thick">
        <color theme="0" tint="-0.249977111117893"/>
      </bottom>
      <diagonal/>
    </border>
    <border>
      <left/>
      <right style="thin">
        <color theme="0" tint="-0.249977111117893"/>
      </right>
      <top/>
      <bottom/>
      <diagonal/>
    </border>
    <border>
      <left style="thin">
        <color theme="0" tint="-0.249977111117893"/>
      </left>
      <right/>
      <top/>
      <bottom/>
      <diagonal/>
    </border>
    <border>
      <left style="thick">
        <color theme="0" tint="-0.249977111117893"/>
      </left>
      <right/>
      <top style="thick">
        <color theme="0" tint="-0.249977111117893"/>
      </top>
      <bottom style="thin">
        <color theme="0" tint="-0.249977111117893"/>
      </bottom>
      <diagonal/>
    </border>
    <border>
      <left/>
      <right/>
      <top style="thick">
        <color theme="0" tint="-0.249977111117893"/>
      </top>
      <bottom style="thin">
        <color theme="0" tint="-0.249977111117893"/>
      </bottom>
      <diagonal/>
    </border>
    <border>
      <left/>
      <right style="thick">
        <color theme="0" tint="-0.249977111117893"/>
      </right>
      <top style="thick">
        <color theme="0" tint="-0.249977111117893"/>
      </top>
      <bottom style="thin">
        <color theme="0" tint="-0.249977111117893"/>
      </bottom>
      <diagonal/>
    </border>
    <border>
      <left/>
      <right style="thick">
        <color theme="0" tint="-0.249977111117893"/>
      </right>
      <top style="thin">
        <color theme="0" tint="-0.249977111117893"/>
      </top>
      <bottom/>
      <diagonal/>
    </border>
    <border>
      <left/>
      <right style="thick">
        <color theme="0" tint="-0.249977111117893"/>
      </right>
      <top/>
      <bottom style="thin">
        <color theme="0" tint="-0.249977111117893"/>
      </bottom>
      <diagonal/>
    </border>
    <border>
      <left/>
      <right style="thick">
        <color theme="0" tint="-0.249977111117893"/>
      </right>
      <top style="thin">
        <color theme="0" tint="-0.249977111117893"/>
      </top>
      <bottom style="thin">
        <color theme="0" tint="-0.249977111117893"/>
      </bottom>
      <diagonal/>
    </border>
    <border>
      <left/>
      <right style="thick">
        <color theme="0" tint="-0.249977111117893"/>
      </right>
      <top style="thin">
        <color theme="0" tint="-0.249977111117893"/>
      </top>
      <bottom style="thick">
        <color theme="0" tint="-0.249977111117893"/>
      </bottom>
      <diagonal/>
    </border>
    <border>
      <left/>
      <right style="thick">
        <color theme="0" tint="-0.249977111117893"/>
      </right>
      <top/>
      <bottom/>
      <diagonal/>
    </border>
    <border>
      <left style="thin">
        <color theme="0" tint="-0.249977111117893"/>
      </left>
      <right/>
      <top style="thick">
        <color theme="0" tint="-0.249977111117893"/>
      </top>
      <bottom style="thin">
        <color theme="0" tint="-0.249977111117893"/>
      </bottom>
      <diagonal/>
    </border>
    <border>
      <left style="thick">
        <color theme="0" tint="-0.249977111117893"/>
      </left>
      <right style="thin">
        <color theme="0" tint="-0.249977111117893"/>
      </right>
      <top/>
      <bottom style="thin">
        <color theme="0" tint="-0.249977111117893"/>
      </bottom>
      <diagonal/>
    </border>
    <border>
      <left style="thick">
        <color theme="0" tint="-0.249977111117893"/>
      </left>
      <right style="thin">
        <color theme="0" tint="-0.249977111117893"/>
      </right>
      <top style="thin">
        <color theme="0" tint="-0.249977111117893"/>
      </top>
      <bottom style="thick">
        <color theme="0" tint="-0.249977111117893"/>
      </bottom>
      <diagonal/>
    </border>
    <border>
      <left style="thick">
        <color theme="0" tint="-0.249977111117893"/>
      </left>
      <right/>
      <top style="thin">
        <color theme="0" tint="-0.249977111117893"/>
      </top>
      <bottom style="thick">
        <color theme="0" tint="-0.249977111117893"/>
      </bottom>
      <diagonal/>
    </border>
    <border>
      <left style="thick">
        <color theme="0" tint="-0.249977111117893"/>
      </left>
      <right/>
      <top style="thin">
        <color theme="0" tint="-0.249977111117893"/>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77111117893"/>
      </left>
      <right style="thin">
        <color theme="0" tint="-0.249977111117893"/>
      </right>
      <top/>
      <bottom style="thin">
        <color theme="0" tint="-0.24994659260841701"/>
      </bottom>
      <diagonal/>
    </border>
    <border>
      <left style="thin">
        <color theme="0" tint="-0.24994659260841701"/>
      </left>
      <right/>
      <top/>
      <bottom/>
      <diagonal/>
    </border>
    <border>
      <left style="thin">
        <color theme="0" tint="-0.24994659260841701"/>
      </left>
      <right style="thin">
        <color theme="0" tint="-0.249977111117893"/>
      </right>
      <top style="thin">
        <color theme="0" tint="-0.24994659260841701"/>
      </top>
      <bottom/>
      <diagonal/>
    </border>
    <border>
      <left style="thin">
        <color theme="0" tint="-0.249977111117893"/>
      </left>
      <right style="thin">
        <color theme="0" tint="-0.249977111117893"/>
      </right>
      <top style="thin">
        <color theme="0" tint="-0.24994659260841701"/>
      </top>
      <bottom/>
      <diagonal/>
    </border>
    <border>
      <left style="thin">
        <color theme="0" tint="-0.249977111117893"/>
      </left>
      <right style="thin">
        <color theme="0" tint="-0.249977111117893"/>
      </right>
      <top style="thin">
        <color theme="0" tint="-0.24994659260841701"/>
      </top>
      <bottom style="thin">
        <color theme="0" tint="-0.249977111117893"/>
      </bottom>
      <diagonal/>
    </border>
    <border>
      <left style="thin">
        <color theme="0" tint="-0.249977111117893"/>
      </left>
      <right style="thin">
        <color theme="0" tint="-0.24994659260841701"/>
      </right>
      <top style="thin">
        <color theme="0" tint="-0.24994659260841701"/>
      </top>
      <bottom/>
      <diagonal/>
    </border>
    <border>
      <left style="thin">
        <color theme="0" tint="-0.24994659260841701"/>
      </left>
      <right style="thin">
        <color theme="0" tint="-0.249977111117893"/>
      </right>
      <top/>
      <bottom/>
      <diagonal/>
    </border>
    <border>
      <left style="thin">
        <color theme="0" tint="-0.249977111117893"/>
      </left>
      <right style="thin">
        <color theme="0" tint="-0.24994659260841701"/>
      </right>
      <top/>
      <bottom/>
      <diagonal/>
    </border>
    <border>
      <left style="thin">
        <color theme="0" tint="-0.24994659260841701"/>
      </left>
      <right style="thin">
        <color theme="0" tint="-0.249977111117893"/>
      </right>
      <top/>
      <bottom style="double">
        <color theme="0" tint="-0.24994659260841701"/>
      </bottom>
      <diagonal/>
    </border>
    <border>
      <left style="thin">
        <color theme="0" tint="-0.249977111117893"/>
      </left>
      <right style="thin">
        <color theme="0" tint="-0.249977111117893"/>
      </right>
      <top/>
      <bottom style="double">
        <color theme="0" tint="-0.24994659260841701"/>
      </bottom>
      <diagonal/>
    </border>
    <border>
      <left style="thin">
        <color theme="0" tint="-0.249977111117893"/>
      </left>
      <right style="thin">
        <color theme="0" tint="-0.249977111117893"/>
      </right>
      <top style="thin">
        <color theme="0" tint="-0.249977111117893"/>
      </top>
      <bottom style="double">
        <color theme="0" tint="-0.24994659260841701"/>
      </bottom>
      <diagonal/>
    </border>
    <border>
      <left style="thin">
        <color theme="0" tint="-0.249977111117893"/>
      </left>
      <right style="thin">
        <color theme="0" tint="-0.24994659260841701"/>
      </right>
      <top/>
      <bottom style="double">
        <color theme="0" tint="-0.24994659260841701"/>
      </bottom>
      <diagonal/>
    </border>
    <border>
      <left style="thin">
        <color theme="0" tint="-0.24994659260841701"/>
      </left>
      <right style="thin">
        <color theme="0" tint="-0.249977111117893"/>
      </right>
      <top style="double">
        <color theme="0" tint="-0.24994659260841701"/>
      </top>
      <bottom/>
      <diagonal/>
    </border>
    <border>
      <left style="thin">
        <color theme="0" tint="-0.249977111117893"/>
      </left>
      <right style="thin">
        <color theme="0" tint="-0.249977111117893"/>
      </right>
      <top style="double">
        <color theme="0" tint="-0.24994659260841701"/>
      </top>
      <bottom/>
      <diagonal/>
    </border>
    <border>
      <left style="thin">
        <color theme="0" tint="-0.249977111117893"/>
      </left>
      <right style="thin">
        <color theme="0" tint="-0.249977111117893"/>
      </right>
      <top style="double">
        <color theme="0" tint="-0.24994659260841701"/>
      </top>
      <bottom style="thin">
        <color theme="0" tint="-0.249977111117893"/>
      </bottom>
      <diagonal/>
    </border>
    <border>
      <left style="thin">
        <color theme="0" tint="-0.249977111117893"/>
      </left>
      <right style="thin">
        <color theme="0" tint="-0.24994659260841701"/>
      </right>
      <top style="double">
        <color theme="0" tint="-0.24994659260841701"/>
      </top>
      <bottom/>
      <diagonal/>
    </border>
    <border>
      <left/>
      <right style="thin">
        <color theme="0" tint="-0.24994659260841701"/>
      </right>
      <top style="thin">
        <color theme="0" tint="-0.249977111117893"/>
      </top>
      <bottom style="thin">
        <color theme="0" tint="-0.249977111117893"/>
      </bottom>
      <diagonal/>
    </border>
    <border>
      <left/>
      <right style="thin">
        <color theme="0" tint="-0.24994659260841701"/>
      </right>
      <top style="thin">
        <color theme="0" tint="-0.249977111117893"/>
      </top>
      <bottom/>
      <diagonal/>
    </border>
    <border>
      <left style="thick">
        <color theme="0" tint="-0.24994659260841701"/>
      </left>
      <right style="thick">
        <color theme="0" tint="-0.24994659260841701"/>
      </right>
      <top style="thick">
        <color theme="0" tint="-0.24994659260841701"/>
      </top>
      <bottom/>
      <diagonal/>
    </border>
    <border>
      <left style="thick">
        <color theme="0" tint="-0.24994659260841701"/>
      </left>
      <right style="thick">
        <color theme="0" tint="-0.24994659260841701"/>
      </right>
      <top/>
      <bottom/>
      <diagonal/>
    </border>
    <border>
      <left style="thick">
        <color theme="0" tint="-0.24994659260841701"/>
      </left>
      <right style="thick">
        <color theme="0" tint="-0.24994659260841701"/>
      </right>
      <top/>
      <bottom style="thick">
        <color theme="0" tint="-0.24994659260841701"/>
      </bottom>
      <diagonal/>
    </border>
    <border>
      <left/>
      <right/>
      <top style="thick">
        <color theme="0" tint="-0.24994659260841701"/>
      </top>
      <bottom/>
      <diagonal/>
    </border>
    <border>
      <left/>
      <right/>
      <top/>
      <bottom style="thick">
        <color theme="0" tint="-0.249977111117893"/>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s>
  <cellStyleXfs count="24">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1" fillId="0" borderId="0"/>
    <xf numFmtId="44" fontId="16" fillId="0" borderId="0" applyFont="0" applyFill="0" applyBorder="0" applyAlignment="0" applyProtection="0"/>
    <xf numFmtId="9" fontId="16" fillId="0" borderId="0" applyFont="0" applyFill="0" applyBorder="0" applyAlignment="0" applyProtection="0"/>
    <xf numFmtId="0" fontId="17" fillId="0" borderId="0" applyNumberFormat="0" applyFill="0" applyBorder="0" applyAlignment="0" applyProtection="0"/>
    <xf numFmtId="0" fontId="3" fillId="0" borderId="0"/>
    <xf numFmtId="0" fontId="54" fillId="0" borderId="0" applyNumberFormat="0" applyFill="0" applyBorder="0" applyAlignment="0" applyProtection="0"/>
    <xf numFmtId="0" fontId="2" fillId="0" borderId="0"/>
  </cellStyleXfs>
  <cellXfs count="460">
    <xf numFmtId="0" fontId="0" fillId="0" borderId="0" xfId="0"/>
    <xf numFmtId="0" fontId="0" fillId="0" borderId="0" xfId="0" applyAlignment="1">
      <alignment horizontal="center"/>
    </xf>
    <xf numFmtId="0" fontId="21" fillId="0" borderId="0" xfId="0" applyFont="1" applyAlignment="1">
      <alignment horizontal="center" vertical="center" wrapText="1"/>
    </xf>
    <xf numFmtId="0" fontId="22" fillId="0" borderId="0" xfId="0" applyFont="1"/>
    <xf numFmtId="0" fontId="22" fillId="0" borderId="0" xfId="0" applyFont="1" applyAlignment="1">
      <alignment vertical="center"/>
    </xf>
    <xf numFmtId="0" fontId="22" fillId="0" borderId="0" xfId="0" applyFont="1" applyAlignment="1">
      <alignment horizontal="center" vertical="center"/>
    </xf>
    <xf numFmtId="0" fontId="21" fillId="0" borderId="0" xfId="0" applyFont="1" applyAlignment="1">
      <alignment horizontal="left" vertical="center" wrapText="1" indent="1"/>
    </xf>
    <xf numFmtId="164" fontId="22" fillId="0" borderId="0" xfId="0" applyNumberFormat="1" applyFont="1"/>
    <xf numFmtId="14" fontId="31" fillId="0" borderId="3" xfId="0" applyNumberFormat="1" applyFont="1" applyBorder="1" applyAlignment="1">
      <alignment vertical="center"/>
    </xf>
    <xf numFmtId="14" fontId="31" fillId="0" borderId="1" xfId="0" applyNumberFormat="1" applyFont="1" applyBorder="1" applyAlignment="1">
      <alignment horizontal="center" vertical="center" wrapText="1"/>
    </xf>
    <xf numFmtId="164" fontId="32" fillId="0" borderId="1" xfId="0" applyNumberFormat="1" applyFont="1" applyBorder="1" applyAlignment="1">
      <alignment horizontal="center" vertical="center" wrapText="1"/>
    </xf>
    <xf numFmtId="0" fontId="33" fillId="0" borderId="3" xfId="0" applyFont="1" applyBorder="1" applyAlignment="1">
      <alignment horizontal="left" vertical="center" wrapText="1" indent="1"/>
    </xf>
    <xf numFmtId="14" fontId="33" fillId="10" borderId="1" xfId="0" applyNumberFormat="1" applyFont="1" applyFill="1" applyBorder="1" applyAlignment="1" applyProtection="1">
      <alignment horizontal="left" vertical="center" wrapText="1" indent="1"/>
      <protection locked="0"/>
    </xf>
    <xf numFmtId="44" fontId="33" fillId="0" borderId="1" xfId="18" applyFont="1" applyFill="1" applyBorder="1" applyAlignment="1" applyProtection="1">
      <alignment horizontal="center" vertical="center"/>
      <protection locked="0"/>
    </xf>
    <xf numFmtId="164" fontId="33" fillId="10" borderId="1" xfId="0" applyNumberFormat="1" applyFont="1" applyFill="1" applyBorder="1" applyAlignment="1" applyProtection="1">
      <alignment horizontal="center" vertical="center"/>
      <protection locked="0"/>
    </xf>
    <xf numFmtId="164" fontId="0" fillId="0" borderId="1" xfId="0" applyNumberFormat="1" applyBorder="1" applyAlignment="1">
      <alignment horizontal="center" vertical="center"/>
    </xf>
    <xf numFmtId="0" fontId="0" fillId="0" borderId="0" xfId="0" applyAlignment="1">
      <alignment vertical="center"/>
    </xf>
    <xf numFmtId="164" fontId="34" fillId="9" borderId="1" xfId="0" applyNumberFormat="1" applyFont="1" applyFill="1" applyBorder="1" applyAlignment="1">
      <alignment horizontal="center" vertical="center"/>
    </xf>
    <xf numFmtId="164" fontId="34" fillId="11" borderId="1" xfId="0" applyNumberFormat="1" applyFont="1" applyFill="1" applyBorder="1" applyAlignment="1">
      <alignment horizontal="center" vertical="center"/>
    </xf>
    <xf numFmtId="0" fontId="35" fillId="0" borderId="27" xfId="0" applyFont="1" applyBorder="1"/>
    <xf numFmtId="0" fontId="35" fillId="0" borderId="27" xfId="0" applyFont="1" applyBorder="1" applyAlignment="1">
      <alignment vertical="center"/>
    </xf>
    <xf numFmtId="0" fontId="34" fillId="2" borderId="1" xfId="0" applyFont="1" applyFill="1" applyBorder="1" applyAlignment="1">
      <alignment horizontal="center" vertical="center"/>
    </xf>
    <xf numFmtId="0" fontId="34" fillId="7" borderId="1" xfId="0" applyFont="1" applyFill="1" applyBorder="1" applyAlignment="1">
      <alignment horizontal="left" vertical="center" indent="1"/>
    </xf>
    <xf numFmtId="0" fontId="34" fillId="11" borderId="1" xfId="0" applyFont="1" applyFill="1" applyBorder="1" applyAlignment="1">
      <alignment horizontal="right" vertical="center" indent="1"/>
    </xf>
    <xf numFmtId="0" fontId="32" fillId="3" borderId="1" xfId="0" applyFont="1" applyFill="1" applyBorder="1" applyAlignment="1">
      <alignment horizontal="right" vertical="center" indent="1"/>
    </xf>
    <xf numFmtId="49" fontId="34" fillId="7" borderId="12" xfId="0" applyNumberFormat="1" applyFont="1" applyFill="1" applyBorder="1" applyAlignment="1">
      <alignment horizontal="left" vertical="center" indent="1"/>
    </xf>
    <xf numFmtId="0" fontId="34" fillId="7" borderId="3" xfId="0" applyFont="1" applyFill="1" applyBorder="1" applyAlignment="1">
      <alignment horizontal="right" vertical="center" indent="1"/>
    </xf>
    <xf numFmtId="0" fontId="34" fillId="7" borderId="5" xfId="0" applyFont="1" applyFill="1" applyBorder="1" applyAlignment="1">
      <alignment horizontal="right" vertical="center" indent="1"/>
    </xf>
    <xf numFmtId="0" fontId="34" fillId="7" borderId="18" xfId="0" applyFont="1" applyFill="1" applyBorder="1" applyAlignment="1">
      <alignment vertical="center"/>
    </xf>
    <xf numFmtId="0" fontId="34" fillId="12" borderId="14" xfId="0" applyFont="1" applyFill="1" applyBorder="1" applyAlignment="1">
      <alignment horizontal="right" vertical="center" indent="1"/>
    </xf>
    <xf numFmtId="0" fontId="34" fillId="12" borderId="30" xfId="0" applyFont="1" applyFill="1" applyBorder="1" applyAlignment="1">
      <alignment horizontal="right" vertical="center" indent="1"/>
    </xf>
    <xf numFmtId="0" fontId="0" fillId="0" borderId="1" xfId="0" applyBorder="1" applyAlignment="1">
      <alignment horizontal="left" vertical="center" indent="1"/>
    </xf>
    <xf numFmtId="44" fontId="0" fillId="0" borderId="1" xfId="18" applyFont="1" applyFill="1" applyBorder="1" applyAlignment="1" applyProtection="1">
      <alignment horizontal="center" vertical="center"/>
    </xf>
    <xf numFmtId="44" fontId="0" fillId="0" borderId="3" xfId="18" applyFont="1" applyFill="1" applyBorder="1" applyAlignment="1" applyProtection="1">
      <alignment horizontal="center" vertical="center"/>
    </xf>
    <xf numFmtId="44" fontId="0" fillId="10" borderId="33" xfId="18" applyFont="1" applyFill="1" applyBorder="1" applyAlignment="1" applyProtection="1">
      <alignment vertical="center"/>
      <protection locked="0"/>
    </xf>
    <xf numFmtId="44" fontId="34" fillId="11" borderId="1" xfId="0" applyNumberFormat="1" applyFont="1" applyFill="1" applyBorder="1" applyAlignment="1">
      <alignment horizontal="center" vertical="center"/>
    </xf>
    <xf numFmtId="44" fontId="34" fillId="11" borderId="3" xfId="0" applyNumberFormat="1" applyFont="1" applyFill="1" applyBorder="1" applyAlignment="1">
      <alignment horizontal="center" vertical="center"/>
    </xf>
    <xf numFmtId="44" fontId="34" fillId="11" borderId="3" xfId="0" applyNumberFormat="1" applyFont="1" applyFill="1" applyBorder="1" applyAlignment="1">
      <alignment horizontal="center" vertical="center" wrapText="1"/>
    </xf>
    <xf numFmtId="44" fontId="34" fillId="11" borderId="4" xfId="0" applyNumberFormat="1" applyFont="1" applyFill="1" applyBorder="1" applyAlignment="1">
      <alignment horizontal="center" vertical="center" wrapText="1"/>
    </xf>
    <xf numFmtId="0" fontId="0" fillId="8" borderId="1" xfId="0" applyFill="1" applyBorder="1" applyAlignment="1">
      <alignment horizontal="left" vertical="center" indent="1"/>
    </xf>
    <xf numFmtId="44" fontId="0" fillId="5" borderId="1" xfId="18" applyFont="1" applyFill="1" applyBorder="1" applyAlignment="1" applyProtection="1">
      <alignment horizontal="center" vertical="center"/>
    </xf>
    <xf numFmtId="44" fontId="0" fillId="5" borderId="3" xfId="18" applyFont="1" applyFill="1" applyBorder="1" applyAlignment="1" applyProtection="1">
      <alignment horizontal="center" vertical="center"/>
    </xf>
    <xf numFmtId="44" fontId="34" fillId="6" borderId="1" xfId="0" applyNumberFormat="1" applyFont="1" applyFill="1" applyBorder="1" applyAlignment="1">
      <alignment horizontal="center" vertical="center"/>
    </xf>
    <xf numFmtId="49" fontId="34" fillId="6" borderId="34" xfId="0" applyNumberFormat="1" applyFont="1" applyFill="1" applyBorder="1" applyAlignment="1">
      <alignment vertical="center"/>
    </xf>
    <xf numFmtId="49" fontId="34" fillId="6" borderId="0" xfId="0" applyNumberFormat="1" applyFont="1" applyFill="1" applyAlignment="1">
      <alignment vertical="center"/>
    </xf>
    <xf numFmtId="44" fontId="34" fillId="6" borderId="3" xfId="0" applyNumberFormat="1" applyFont="1" applyFill="1" applyBorder="1" applyAlignment="1">
      <alignment horizontal="center" vertical="center"/>
    </xf>
    <xf numFmtId="49" fontId="34" fillId="6" borderId="36" xfId="0" applyNumberFormat="1" applyFont="1" applyFill="1" applyBorder="1" applyAlignment="1">
      <alignment vertical="center"/>
    </xf>
    <xf numFmtId="49" fontId="34" fillId="6" borderId="37" xfId="0" applyNumberFormat="1" applyFont="1" applyFill="1" applyBorder="1" applyAlignment="1">
      <alignment vertical="center"/>
    </xf>
    <xf numFmtId="14" fontId="33" fillId="0" borderId="3" xfId="0" applyNumberFormat="1" applyFont="1" applyBorder="1" applyAlignment="1">
      <alignment horizontal="center" vertical="center" wrapText="1"/>
    </xf>
    <xf numFmtId="0" fontId="32" fillId="0" borderId="1" xfId="0" applyFont="1" applyBorder="1" applyAlignment="1">
      <alignment horizontal="center" vertical="center"/>
    </xf>
    <xf numFmtId="0" fontId="32" fillId="0" borderId="1" xfId="0" applyFont="1" applyBorder="1" applyAlignment="1">
      <alignment horizontal="center" vertical="center" wrapText="1"/>
    </xf>
    <xf numFmtId="164" fontId="32" fillId="5" borderId="1" xfId="0" applyNumberFormat="1" applyFont="1" applyFill="1" applyBorder="1" applyAlignment="1">
      <alignment horizontal="center" vertical="center" wrapText="1"/>
    </xf>
    <xf numFmtId="0" fontId="0" fillId="10" borderId="1" xfId="0" applyFill="1" applyBorder="1" applyAlignment="1" applyProtection="1">
      <alignment horizontal="center" vertical="center"/>
      <protection locked="0"/>
    </xf>
    <xf numFmtId="44" fontId="0" fillId="10" borderId="1" xfId="18" applyFont="1" applyFill="1" applyBorder="1" applyAlignment="1" applyProtection="1">
      <alignment horizontal="left" vertical="center" indent="1"/>
      <protection locked="0"/>
    </xf>
    <xf numFmtId="2" fontId="0" fillId="10" borderId="1" xfId="0" applyNumberFormat="1" applyFill="1" applyBorder="1" applyAlignment="1" applyProtection="1">
      <alignment horizontal="center" vertical="center"/>
      <protection locked="0"/>
    </xf>
    <xf numFmtId="10" fontId="0" fillId="10" borderId="1" xfId="19" applyNumberFormat="1" applyFont="1" applyFill="1" applyBorder="1" applyAlignment="1" applyProtection="1">
      <alignment horizontal="center" vertical="center"/>
      <protection locked="0"/>
    </xf>
    <xf numFmtId="164" fontId="0" fillId="0" borderId="1" xfId="18" applyNumberFormat="1" applyFont="1" applyFill="1" applyBorder="1" applyAlignment="1" applyProtection="1">
      <alignment horizontal="center" vertical="center"/>
    </xf>
    <xf numFmtId="49" fontId="0" fillId="5" borderId="1" xfId="18" applyNumberFormat="1" applyFont="1" applyFill="1" applyBorder="1" applyAlignment="1" applyProtection="1">
      <alignment horizontal="left" vertical="center" indent="1"/>
    </xf>
    <xf numFmtId="0" fontId="0" fillId="10" borderId="3" xfId="0" applyFill="1" applyBorder="1" applyAlignment="1" applyProtection="1">
      <alignment horizontal="left" vertical="center" indent="1"/>
      <protection locked="0"/>
    </xf>
    <xf numFmtId="0" fontId="0" fillId="10" borderId="1" xfId="0" applyFill="1" applyBorder="1" applyAlignment="1" applyProtection="1">
      <alignment horizontal="left" vertical="center" indent="1"/>
      <protection locked="0"/>
    </xf>
    <xf numFmtId="44" fontId="0" fillId="0" borderId="3" xfId="18" applyFont="1" applyFill="1" applyBorder="1" applyAlignment="1" applyProtection="1">
      <alignment vertical="center"/>
    </xf>
    <xf numFmtId="10" fontId="0" fillId="10" borderId="3" xfId="19" applyNumberFormat="1" applyFont="1" applyFill="1" applyBorder="1" applyAlignment="1" applyProtection="1">
      <alignment horizontal="center" vertical="center"/>
      <protection locked="0"/>
    </xf>
    <xf numFmtId="0" fontId="32" fillId="0" borderId="9" xfId="0" applyFont="1" applyBorder="1" applyAlignment="1">
      <alignment horizontal="center" vertical="center" wrapText="1"/>
    </xf>
    <xf numFmtId="0" fontId="32" fillId="0" borderId="9" xfId="0" applyFont="1" applyBorder="1" applyAlignment="1">
      <alignment horizontal="center" vertical="center"/>
    </xf>
    <xf numFmtId="164" fontId="32" fillId="0" borderId="9" xfId="0" applyNumberFormat="1" applyFont="1" applyBorder="1" applyAlignment="1">
      <alignment horizontal="center" vertical="center" wrapText="1"/>
    </xf>
    <xf numFmtId="164" fontId="32" fillId="0" borderId="9" xfId="0" applyNumberFormat="1" applyFont="1" applyBorder="1" applyAlignment="1">
      <alignment horizontal="center" vertical="center"/>
    </xf>
    <xf numFmtId="164" fontId="32" fillId="5" borderId="8" xfId="0" applyNumberFormat="1" applyFont="1" applyFill="1" applyBorder="1" applyAlignment="1">
      <alignment horizontal="center" vertical="center" wrapText="1"/>
    </xf>
    <xf numFmtId="2" fontId="0" fillId="10" borderId="1" xfId="0" applyNumberFormat="1" applyFill="1" applyBorder="1" applyAlignment="1" applyProtection="1">
      <alignment horizontal="center"/>
      <protection locked="0"/>
    </xf>
    <xf numFmtId="44" fontId="0" fillId="10" borderId="1" xfId="18" applyFont="1" applyFill="1" applyBorder="1" applyAlignment="1" applyProtection="1">
      <alignment horizontal="right" indent="1"/>
      <protection locked="0"/>
    </xf>
    <xf numFmtId="1" fontId="0" fillId="10" borderId="1" xfId="0" applyNumberFormat="1" applyFill="1" applyBorder="1" applyAlignment="1" applyProtection="1">
      <alignment horizontal="center"/>
      <protection locked="0"/>
    </xf>
    <xf numFmtId="1" fontId="0" fillId="10" borderId="1" xfId="19" applyNumberFormat="1" applyFont="1" applyFill="1" applyBorder="1" applyAlignment="1" applyProtection="1">
      <alignment horizontal="center"/>
      <protection locked="0"/>
    </xf>
    <xf numFmtId="1" fontId="0" fillId="10" borderId="1" xfId="18" applyNumberFormat="1" applyFont="1" applyFill="1" applyBorder="1" applyAlignment="1" applyProtection="1">
      <alignment horizontal="center"/>
      <protection locked="0"/>
    </xf>
    <xf numFmtId="44" fontId="0" fillId="0" borderId="1" xfId="18" applyFont="1" applyFill="1" applyBorder="1" applyAlignment="1" applyProtection="1">
      <alignment horizontal="right"/>
    </xf>
    <xf numFmtId="0" fontId="32" fillId="0" borderId="6" xfId="0" applyFont="1" applyBorder="1" applyAlignment="1">
      <alignment horizontal="center" vertical="center"/>
    </xf>
    <xf numFmtId="44" fontId="0" fillId="10" borderId="1" xfId="18" applyFont="1" applyFill="1" applyBorder="1" applyAlignment="1" applyProtection="1">
      <alignment horizontal="center" vertical="center"/>
      <protection locked="0"/>
    </xf>
    <xf numFmtId="1" fontId="0" fillId="10" borderId="1" xfId="18" applyNumberFormat="1" applyFont="1" applyFill="1" applyBorder="1" applyAlignment="1" applyProtection="1">
      <alignment horizontal="center" vertical="center"/>
      <protection locked="0"/>
    </xf>
    <xf numFmtId="44" fontId="33" fillId="10" borderId="1" xfId="18" applyFont="1" applyFill="1" applyBorder="1" applyAlignment="1" applyProtection="1">
      <alignment vertical="center" wrapText="1"/>
      <protection locked="0"/>
    </xf>
    <xf numFmtId="164" fontId="0" fillId="0" borderId="8" xfId="0" applyNumberFormat="1" applyBorder="1" applyAlignment="1">
      <alignment horizontal="center" vertical="center"/>
    </xf>
    <xf numFmtId="164" fontId="32" fillId="0" borderId="3" xfId="0" applyNumberFormat="1" applyFont="1" applyBorder="1" applyAlignment="1">
      <alignment horizontal="center" vertical="center"/>
    </xf>
    <xf numFmtId="14" fontId="33" fillId="10" borderId="3" xfId="0" applyNumberFormat="1" applyFont="1" applyFill="1" applyBorder="1" applyAlignment="1" applyProtection="1">
      <alignment horizontal="left" vertical="center" wrapText="1" indent="1"/>
      <protection locked="0"/>
    </xf>
    <xf numFmtId="1" fontId="0" fillId="10" borderId="3" xfId="18" applyNumberFormat="1" applyFont="1" applyFill="1" applyBorder="1" applyAlignment="1" applyProtection="1">
      <alignment horizontal="center" vertical="center"/>
      <protection locked="0"/>
    </xf>
    <xf numFmtId="44" fontId="33" fillId="10" borderId="3" xfId="18" applyFont="1" applyFill="1" applyBorder="1" applyAlignment="1" applyProtection="1">
      <alignment vertical="center" wrapText="1"/>
      <protection locked="0"/>
    </xf>
    <xf numFmtId="165" fontId="0" fillId="10" borderId="1" xfId="19" applyNumberFormat="1" applyFont="1" applyFill="1" applyBorder="1" applyAlignment="1" applyProtection="1">
      <alignment horizontal="center" vertical="center"/>
      <protection locked="0"/>
    </xf>
    <xf numFmtId="0" fontId="33" fillId="10" borderId="1" xfId="0" applyFont="1" applyFill="1" applyBorder="1" applyAlignment="1" applyProtection="1">
      <alignment horizontal="left" vertical="center" indent="1"/>
      <protection locked="0"/>
    </xf>
    <xf numFmtId="49" fontId="0" fillId="10" borderId="3" xfId="0" applyNumberFormat="1" applyFill="1" applyBorder="1" applyAlignment="1" applyProtection="1">
      <alignment horizontal="center" vertical="center"/>
      <protection locked="0"/>
    </xf>
    <xf numFmtId="49" fontId="0" fillId="10" borderId="3" xfId="0" applyNumberFormat="1" applyFill="1" applyBorder="1" applyAlignment="1" applyProtection="1">
      <alignment horizontal="center" vertical="center" wrapText="1"/>
      <protection locked="0"/>
    </xf>
    <xf numFmtId="44" fontId="0" fillId="5" borderId="1" xfId="0" applyNumberFormat="1" applyFill="1" applyBorder="1" applyAlignment="1">
      <alignment horizontal="center" vertical="center"/>
    </xf>
    <xf numFmtId="0" fontId="32" fillId="0" borderId="5" xfId="0" applyFont="1" applyBorder="1" applyAlignment="1">
      <alignment horizontal="right" vertical="center" indent="1"/>
    </xf>
    <xf numFmtId="44" fontId="34" fillId="0" borderId="5" xfId="0" applyNumberFormat="1" applyFont="1" applyBorder="1" applyAlignment="1">
      <alignment horizontal="center" vertical="center"/>
    </xf>
    <xf numFmtId="164" fontId="34" fillId="0" borderId="0" xfId="0" applyNumberFormat="1" applyFont="1" applyAlignment="1">
      <alignment horizontal="center" vertical="center"/>
    </xf>
    <xf numFmtId="44" fontId="34" fillId="0" borderId="0" xfId="0" applyNumberFormat="1" applyFont="1" applyAlignment="1">
      <alignment horizontal="center" vertical="center"/>
    </xf>
    <xf numFmtId="0" fontId="37" fillId="0" borderId="0" xfId="0" applyFont="1" applyAlignment="1">
      <alignment vertical="center"/>
    </xf>
    <xf numFmtId="44" fontId="37" fillId="0" borderId="0" xfId="0" applyNumberFormat="1" applyFont="1" applyAlignment="1">
      <alignment vertical="center"/>
    </xf>
    <xf numFmtId="44" fontId="37" fillId="0" borderId="35" xfId="0" applyNumberFormat="1" applyFont="1" applyBorder="1" applyAlignment="1">
      <alignment vertical="center"/>
    </xf>
    <xf numFmtId="14" fontId="38" fillId="0" borderId="3" xfId="0" applyNumberFormat="1" applyFont="1" applyBorder="1" applyAlignment="1">
      <alignment vertical="center"/>
    </xf>
    <xf numFmtId="14" fontId="38" fillId="0" borderId="6" xfId="0" applyNumberFormat="1" applyFont="1" applyBorder="1" applyAlignment="1">
      <alignment vertical="center"/>
    </xf>
    <xf numFmtId="0" fontId="39" fillId="0" borderId="0" xfId="0" applyFont="1" applyAlignment="1">
      <alignment vertical="center"/>
    </xf>
    <xf numFmtId="1" fontId="33" fillId="10" borderId="3" xfId="18" applyNumberFormat="1" applyFont="1" applyFill="1" applyBorder="1" applyAlignment="1" applyProtection="1">
      <alignment horizontal="center" vertical="center" wrapText="1"/>
      <protection locked="0"/>
    </xf>
    <xf numFmtId="14" fontId="31" fillId="0" borderId="3" xfId="0" applyNumberFormat="1" applyFont="1" applyBorder="1" applyAlignment="1">
      <alignment horizontal="center" vertical="center" wrapText="1"/>
    </xf>
    <xf numFmtId="0" fontId="0" fillId="10" borderId="3" xfId="0" applyFill="1" applyBorder="1" applyAlignment="1" applyProtection="1">
      <alignment horizontal="left" vertical="center" wrapText="1" indent="1"/>
      <protection locked="0"/>
    </xf>
    <xf numFmtId="0" fontId="32" fillId="0" borderId="3" xfId="0" applyFont="1" applyBorder="1" applyAlignment="1">
      <alignment horizontal="center" vertical="center"/>
    </xf>
    <xf numFmtId="14" fontId="31" fillId="0" borderId="6" xfId="0" applyNumberFormat="1" applyFont="1" applyBorder="1" applyAlignment="1">
      <alignment horizontal="center" vertical="center" wrapText="1"/>
    </xf>
    <xf numFmtId="49" fontId="33" fillId="10" borderId="3" xfId="18" applyNumberFormat="1" applyFont="1" applyFill="1" applyBorder="1" applyAlignment="1" applyProtection="1">
      <alignment horizontal="left" vertical="center" wrapText="1" indent="1"/>
      <protection locked="0"/>
    </xf>
    <xf numFmtId="49" fontId="14" fillId="10" borderId="4" xfId="18" applyNumberFormat="1" applyFont="1" applyFill="1" applyBorder="1" applyAlignment="1" applyProtection="1">
      <alignment horizontal="left" vertical="center" wrapText="1" indent="1"/>
      <protection locked="0"/>
    </xf>
    <xf numFmtId="49" fontId="14" fillId="10" borderId="8" xfId="18" applyNumberFormat="1" applyFont="1" applyFill="1" applyBorder="1" applyAlignment="1" applyProtection="1">
      <alignment horizontal="left" vertical="center" wrapText="1" indent="1"/>
      <protection locked="0"/>
    </xf>
    <xf numFmtId="0" fontId="22" fillId="0" borderId="39" xfId="0" applyFont="1" applyBorder="1"/>
    <xf numFmtId="14" fontId="38" fillId="0" borderId="1" xfId="0" applyNumberFormat="1" applyFont="1" applyBorder="1" applyAlignment="1">
      <alignment vertical="center"/>
    </xf>
    <xf numFmtId="164" fontId="34" fillId="9" borderId="10" xfId="0" applyNumberFormat="1" applyFont="1" applyFill="1" applyBorder="1" applyAlignment="1">
      <alignment horizontal="center" vertical="center"/>
    </xf>
    <xf numFmtId="44" fontId="0" fillId="0" borderId="42" xfId="18" applyFont="1" applyFill="1" applyBorder="1" applyAlignment="1" applyProtection="1">
      <alignment horizontal="right"/>
    </xf>
    <xf numFmtId="2" fontId="0" fillId="10" borderId="48" xfId="0" applyNumberFormat="1" applyFill="1" applyBorder="1" applyAlignment="1" applyProtection="1">
      <alignment horizontal="center"/>
      <protection locked="0"/>
    </xf>
    <xf numFmtId="44" fontId="0" fillId="10" borderId="48" xfId="18" applyFont="1" applyFill="1" applyBorder="1" applyAlignment="1" applyProtection="1">
      <alignment horizontal="right" indent="1"/>
      <protection locked="0"/>
    </xf>
    <xf numFmtId="1" fontId="0" fillId="10" borderId="48" xfId="0" applyNumberFormat="1" applyFill="1" applyBorder="1" applyAlignment="1" applyProtection="1">
      <alignment horizontal="center"/>
      <protection locked="0"/>
    </xf>
    <xf numFmtId="1" fontId="0" fillId="10" borderId="48" xfId="19" applyNumberFormat="1" applyFont="1" applyFill="1" applyBorder="1" applyAlignment="1" applyProtection="1">
      <alignment horizontal="center"/>
      <protection locked="0"/>
    </xf>
    <xf numFmtId="1" fontId="0" fillId="10" borderId="48" xfId="18" applyNumberFormat="1" applyFont="1" applyFill="1" applyBorder="1" applyAlignment="1" applyProtection="1">
      <alignment horizontal="center"/>
      <protection locked="0"/>
    </xf>
    <xf numFmtId="44" fontId="0" fillId="0" borderId="48" xfId="18" applyFont="1" applyFill="1" applyBorder="1" applyAlignment="1" applyProtection="1">
      <alignment horizontal="right"/>
    </xf>
    <xf numFmtId="2" fontId="0" fillId="10" borderId="52" xfId="0" applyNumberFormat="1" applyFill="1" applyBorder="1" applyAlignment="1" applyProtection="1">
      <alignment horizontal="center"/>
      <protection locked="0"/>
    </xf>
    <xf numFmtId="44" fontId="0" fillId="10" borderId="52" xfId="18" applyFont="1" applyFill="1" applyBorder="1" applyAlignment="1" applyProtection="1">
      <alignment horizontal="right" indent="1"/>
      <protection locked="0"/>
    </xf>
    <xf numFmtId="1" fontId="0" fillId="10" borderId="52" xfId="0" applyNumberFormat="1" applyFill="1" applyBorder="1" applyAlignment="1" applyProtection="1">
      <alignment horizontal="center"/>
      <protection locked="0"/>
    </xf>
    <xf numFmtId="1" fontId="0" fillId="10" borderId="52" xfId="19" applyNumberFormat="1" applyFont="1" applyFill="1" applyBorder="1" applyAlignment="1" applyProtection="1">
      <alignment horizontal="center"/>
      <protection locked="0"/>
    </xf>
    <xf numFmtId="1" fontId="0" fillId="10" borderId="52" xfId="18" applyNumberFormat="1" applyFont="1" applyFill="1" applyBorder="1" applyAlignment="1" applyProtection="1">
      <alignment horizontal="center"/>
      <protection locked="0"/>
    </xf>
    <xf numFmtId="44" fontId="0" fillId="0" borderId="52" xfId="18" applyFont="1" applyFill="1" applyBorder="1" applyAlignment="1" applyProtection="1">
      <alignment horizontal="right"/>
    </xf>
    <xf numFmtId="0" fontId="6" fillId="0" borderId="0" xfId="0" applyFont="1" applyAlignment="1">
      <alignment horizontal="center" vertical="center" wrapText="1"/>
    </xf>
    <xf numFmtId="0" fontId="33" fillId="14" borderId="3" xfId="0" applyFont="1" applyFill="1" applyBorder="1" applyAlignment="1">
      <alignment horizontal="left" vertical="center" wrapText="1" indent="1"/>
    </xf>
    <xf numFmtId="49" fontId="46" fillId="5" borderId="1" xfId="18" applyNumberFormat="1" applyFont="1" applyFill="1" applyBorder="1" applyAlignment="1" applyProtection="1">
      <alignment horizontal="left" vertical="center" wrapText="1" indent="1"/>
    </xf>
    <xf numFmtId="44" fontId="0" fillId="10" borderId="33" xfId="18" applyFont="1" applyFill="1" applyBorder="1" applyAlignment="1" applyProtection="1">
      <alignment vertical="center"/>
    </xf>
    <xf numFmtId="44" fontId="0" fillId="0" borderId="33" xfId="18" applyFont="1" applyFill="1" applyBorder="1" applyAlignment="1" applyProtection="1">
      <alignment vertical="center"/>
    </xf>
    <xf numFmtId="44" fontId="0" fillId="8" borderId="4" xfId="0" applyNumberFormat="1" applyFill="1" applyBorder="1" applyAlignment="1">
      <alignment vertical="center"/>
    </xf>
    <xf numFmtId="0" fontId="0" fillId="10" borderId="3" xfId="0" applyFill="1" applyBorder="1" applyAlignment="1">
      <alignment horizontal="left" vertical="center" wrapText="1" indent="1"/>
    </xf>
    <xf numFmtId="0" fontId="0" fillId="10" borderId="1" xfId="0" applyFill="1" applyBorder="1" applyAlignment="1">
      <alignment horizontal="center" vertical="center"/>
    </xf>
    <xf numFmtId="44" fontId="0" fillId="10" borderId="1" xfId="18" applyFont="1" applyFill="1" applyBorder="1" applyAlignment="1" applyProtection="1">
      <alignment horizontal="left" vertical="center" indent="1"/>
    </xf>
    <xf numFmtId="2" fontId="0" fillId="10" borderId="1" xfId="0" applyNumberFormat="1" applyFill="1" applyBorder="1" applyAlignment="1">
      <alignment horizontal="center" vertical="center"/>
    </xf>
    <xf numFmtId="10" fontId="0" fillId="10" borderId="1" xfId="19" applyNumberFormat="1" applyFont="1" applyFill="1" applyBorder="1" applyAlignment="1" applyProtection="1">
      <alignment horizontal="center" vertical="center"/>
    </xf>
    <xf numFmtId="0" fontId="23" fillId="0" borderId="0" xfId="0" applyFont="1" applyAlignment="1">
      <alignment horizontal="center" vertical="center" wrapText="1"/>
    </xf>
    <xf numFmtId="0" fontId="0" fillId="10" borderId="3" xfId="0" applyFill="1" applyBorder="1" applyAlignment="1">
      <alignment horizontal="left" vertical="center" indent="1"/>
    </xf>
    <xf numFmtId="0" fontId="0" fillId="0" borderId="59" xfId="0" applyBorder="1"/>
    <xf numFmtId="10" fontId="0" fillId="10" borderId="3" xfId="19" applyNumberFormat="1" applyFont="1" applyFill="1" applyBorder="1" applyAlignment="1" applyProtection="1">
      <alignment horizontal="center" vertical="center"/>
    </xf>
    <xf numFmtId="0" fontId="0" fillId="0" borderId="39" xfId="0" applyBorder="1"/>
    <xf numFmtId="2" fontId="0" fillId="10" borderId="42" xfId="0" applyNumberFormat="1" applyFill="1" applyBorder="1" applyAlignment="1">
      <alignment horizontal="center"/>
    </xf>
    <xf numFmtId="44" fontId="0" fillId="10" borderId="42" xfId="18" applyFont="1" applyFill="1" applyBorder="1" applyAlignment="1" applyProtection="1">
      <alignment horizontal="right" indent="1"/>
    </xf>
    <xf numFmtId="1" fontId="0" fillId="10" borderId="42" xfId="0" applyNumberFormat="1" applyFill="1" applyBorder="1" applyAlignment="1">
      <alignment horizontal="center"/>
    </xf>
    <xf numFmtId="1" fontId="0" fillId="10" borderId="42" xfId="19" applyNumberFormat="1" applyFont="1" applyFill="1" applyBorder="1" applyAlignment="1" applyProtection="1">
      <alignment horizontal="center"/>
    </xf>
    <xf numFmtId="1" fontId="0" fillId="10" borderId="42" xfId="18" applyNumberFormat="1" applyFont="1" applyFill="1" applyBorder="1" applyAlignment="1" applyProtection="1">
      <alignment horizontal="center"/>
    </xf>
    <xf numFmtId="2" fontId="0" fillId="10" borderId="1" xfId="0" applyNumberFormat="1" applyFill="1" applyBorder="1" applyAlignment="1">
      <alignment horizontal="center"/>
    </xf>
    <xf numFmtId="44" fontId="0" fillId="10" borderId="1" xfId="18" applyFont="1" applyFill="1" applyBorder="1" applyAlignment="1" applyProtection="1">
      <alignment horizontal="right" indent="1"/>
    </xf>
    <xf numFmtId="1" fontId="0" fillId="10" borderId="1" xfId="0" applyNumberFormat="1" applyFill="1" applyBorder="1" applyAlignment="1">
      <alignment horizontal="center"/>
    </xf>
    <xf numFmtId="1" fontId="0" fillId="10" borderId="1" xfId="19" applyNumberFormat="1" applyFont="1" applyFill="1" applyBorder="1" applyAlignment="1" applyProtection="1">
      <alignment horizontal="center"/>
    </xf>
    <xf numFmtId="1" fontId="0" fillId="10" borderId="1" xfId="18" applyNumberFormat="1" applyFont="1" applyFill="1" applyBorder="1" applyAlignment="1" applyProtection="1">
      <alignment horizontal="center"/>
    </xf>
    <xf numFmtId="2" fontId="0" fillId="10" borderId="48" xfId="0" applyNumberFormat="1" applyFill="1" applyBorder="1" applyAlignment="1">
      <alignment horizontal="center"/>
    </xf>
    <xf numFmtId="44" fontId="0" fillId="10" borderId="48" xfId="18" applyFont="1" applyFill="1" applyBorder="1" applyAlignment="1" applyProtection="1">
      <alignment horizontal="right" indent="1"/>
    </xf>
    <xf numFmtId="1" fontId="0" fillId="10" borderId="48" xfId="0" applyNumberFormat="1" applyFill="1" applyBorder="1" applyAlignment="1">
      <alignment horizontal="center"/>
    </xf>
    <xf numFmtId="1" fontId="0" fillId="10" borderId="48" xfId="19" applyNumberFormat="1" applyFont="1" applyFill="1" applyBorder="1" applyAlignment="1" applyProtection="1">
      <alignment horizontal="center"/>
    </xf>
    <xf numFmtId="1" fontId="0" fillId="10" borderId="48" xfId="18" applyNumberFormat="1" applyFont="1" applyFill="1" applyBorder="1" applyAlignment="1" applyProtection="1">
      <alignment horizontal="center"/>
    </xf>
    <xf numFmtId="2" fontId="0" fillId="10" borderId="52" xfId="0" applyNumberFormat="1" applyFill="1" applyBorder="1" applyAlignment="1">
      <alignment horizontal="center"/>
    </xf>
    <xf numFmtId="44" fontId="0" fillId="10" borderId="52" xfId="18" applyFont="1" applyFill="1" applyBorder="1" applyAlignment="1" applyProtection="1">
      <alignment horizontal="right" indent="1"/>
    </xf>
    <xf numFmtId="1" fontId="0" fillId="10" borderId="52" xfId="0" applyNumberFormat="1" applyFill="1" applyBorder="1" applyAlignment="1">
      <alignment horizontal="center"/>
    </xf>
    <xf numFmtId="1" fontId="0" fillId="10" borderId="52" xfId="19" applyNumberFormat="1" applyFont="1" applyFill="1" applyBorder="1" applyAlignment="1" applyProtection="1">
      <alignment horizontal="center"/>
    </xf>
    <xf numFmtId="1" fontId="0" fillId="10" borderId="52" xfId="18" applyNumberFormat="1" applyFont="1" applyFill="1" applyBorder="1" applyAlignment="1" applyProtection="1">
      <alignment horizontal="center"/>
    </xf>
    <xf numFmtId="14" fontId="33" fillId="10" borderId="1" xfId="0" applyNumberFormat="1" applyFont="1" applyFill="1" applyBorder="1" applyAlignment="1">
      <alignment horizontal="left" vertical="center" wrapText="1" indent="1"/>
    </xf>
    <xf numFmtId="1" fontId="0" fillId="10" borderId="1" xfId="18" applyNumberFormat="1" applyFont="1" applyFill="1" applyBorder="1" applyAlignment="1" applyProtection="1">
      <alignment horizontal="center" vertical="center"/>
    </xf>
    <xf numFmtId="44" fontId="33" fillId="10" borderId="1" xfId="18" applyFont="1" applyFill="1" applyBorder="1" applyAlignment="1" applyProtection="1">
      <alignment vertical="center" wrapText="1"/>
    </xf>
    <xf numFmtId="0" fontId="0" fillId="0" borderId="0" xfId="0" applyAlignment="1">
      <alignment wrapText="1"/>
    </xf>
    <xf numFmtId="14" fontId="33" fillId="10" borderId="3" xfId="0" applyNumberFormat="1" applyFont="1" applyFill="1" applyBorder="1" applyAlignment="1">
      <alignment horizontal="left" vertical="center" wrapText="1" indent="1"/>
    </xf>
    <xf numFmtId="1" fontId="0" fillId="10" borderId="3" xfId="18" applyNumberFormat="1" applyFont="1" applyFill="1" applyBorder="1" applyAlignment="1" applyProtection="1">
      <alignment horizontal="center" vertical="center"/>
    </xf>
    <xf numFmtId="44" fontId="33" fillId="10" borderId="3" xfId="18" applyFont="1" applyFill="1" applyBorder="1" applyAlignment="1" applyProtection="1">
      <alignment vertical="center" wrapText="1"/>
    </xf>
    <xf numFmtId="0" fontId="0" fillId="10" borderId="1" xfId="0" applyFill="1" applyBorder="1" applyAlignment="1">
      <alignment horizontal="left" vertical="center" indent="1"/>
    </xf>
    <xf numFmtId="44" fontId="0" fillId="10" borderId="1" xfId="18" applyFont="1" applyFill="1" applyBorder="1" applyAlignment="1" applyProtection="1">
      <alignment horizontal="center" vertical="center"/>
    </xf>
    <xf numFmtId="165" fontId="0" fillId="10" borderId="1" xfId="19" applyNumberFormat="1" applyFont="1" applyFill="1" applyBorder="1" applyAlignment="1" applyProtection="1">
      <alignment horizontal="center" vertical="center"/>
    </xf>
    <xf numFmtId="0" fontId="33" fillId="10" borderId="1" xfId="0" applyFont="1" applyFill="1" applyBorder="1" applyAlignment="1">
      <alignment horizontal="left" vertical="center" indent="1"/>
    </xf>
    <xf numFmtId="1" fontId="33" fillId="10" borderId="3" xfId="18" applyNumberFormat="1" applyFont="1" applyFill="1" applyBorder="1" applyAlignment="1" applyProtection="1">
      <alignment horizontal="center" vertical="center" wrapText="1"/>
    </xf>
    <xf numFmtId="49" fontId="0" fillId="10" borderId="3" xfId="0" applyNumberFormat="1" applyFill="1" applyBorder="1" applyAlignment="1">
      <alignment horizontal="center" vertical="center"/>
    </xf>
    <xf numFmtId="49" fontId="0" fillId="10" borderId="3" xfId="0" applyNumberFormat="1" applyFill="1" applyBorder="1" applyAlignment="1">
      <alignment horizontal="center" vertical="center" wrapText="1"/>
    </xf>
    <xf numFmtId="49" fontId="33" fillId="10" borderId="3" xfId="18" applyNumberFormat="1" applyFont="1" applyFill="1" applyBorder="1" applyAlignment="1" applyProtection="1">
      <alignment horizontal="left" vertical="center" wrapText="1" indent="1"/>
    </xf>
    <xf numFmtId="49" fontId="14" fillId="10" borderId="4" xfId="18" applyNumberFormat="1" applyFont="1" applyFill="1" applyBorder="1" applyAlignment="1" applyProtection="1">
      <alignment horizontal="left" vertical="center" wrapText="1" indent="1"/>
    </xf>
    <xf numFmtId="49" fontId="14" fillId="10" borderId="8" xfId="18" applyNumberFormat="1" applyFont="1" applyFill="1" applyBorder="1" applyAlignment="1" applyProtection="1">
      <alignment horizontal="left" vertical="center" wrapText="1" indent="1"/>
    </xf>
    <xf numFmtId="14" fontId="29" fillId="0" borderId="3" xfId="0" applyNumberFormat="1" applyFont="1" applyBorder="1" applyAlignment="1">
      <alignment horizontal="center" vertical="center" wrapText="1"/>
    </xf>
    <xf numFmtId="14" fontId="29" fillId="0" borderId="1" xfId="0" applyNumberFormat="1" applyFont="1" applyBorder="1" applyAlignment="1">
      <alignment horizontal="center" vertical="center" wrapText="1"/>
    </xf>
    <xf numFmtId="14" fontId="29" fillId="0" borderId="8" xfId="0" applyNumberFormat="1" applyFont="1" applyBorder="1" applyAlignment="1">
      <alignment horizontal="center" vertical="center" wrapText="1"/>
    </xf>
    <xf numFmtId="164" fontId="24" fillId="0" borderId="1" xfId="0" applyNumberFormat="1" applyFont="1" applyBorder="1" applyAlignment="1">
      <alignment horizontal="center" vertical="center"/>
    </xf>
    <xf numFmtId="164" fontId="24" fillId="0" borderId="1" xfId="0" applyNumberFormat="1" applyFont="1" applyBorder="1" applyAlignment="1">
      <alignment horizontal="center" vertical="center" wrapText="1"/>
    </xf>
    <xf numFmtId="44" fontId="33" fillId="0" borderId="1" xfId="18" applyFont="1" applyFill="1" applyBorder="1" applyAlignment="1" applyProtection="1">
      <alignment horizontal="center" vertical="center"/>
    </xf>
    <xf numFmtId="9" fontId="33" fillId="10" borderId="1" xfId="19" applyFont="1" applyFill="1" applyBorder="1" applyAlignment="1" applyProtection="1">
      <alignment horizontal="center" vertical="center"/>
    </xf>
    <xf numFmtId="164" fontId="33" fillId="10" borderId="1" xfId="0" applyNumberFormat="1" applyFont="1" applyFill="1" applyBorder="1" applyAlignment="1">
      <alignment horizontal="center" vertical="center"/>
    </xf>
    <xf numFmtId="0" fontId="46" fillId="0" borderId="19" xfId="0" applyFont="1" applyBorder="1" applyAlignment="1">
      <alignment wrapText="1"/>
    </xf>
    <xf numFmtId="0" fontId="51" fillId="0" borderId="0" xfId="0" applyFont="1"/>
    <xf numFmtId="0" fontId="23" fillId="0" borderId="19" xfId="0" applyFont="1" applyBorder="1" applyAlignment="1">
      <alignment horizontal="left" vertical="center" wrapText="1" indent="1"/>
    </xf>
    <xf numFmtId="0" fontId="21" fillId="0" borderId="19" xfId="0" applyFont="1" applyBorder="1" applyAlignment="1">
      <alignment horizontal="left" vertical="center" wrapText="1"/>
    </xf>
    <xf numFmtId="9" fontId="33" fillId="0" borderId="1" xfId="19" applyFont="1" applyFill="1" applyBorder="1" applyAlignment="1" applyProtection="1">
      <alignment horizontal="center" vertical="center"/>
      <protection locked="0"/>
    </xf>
    <xf numFmtId="0" fontId="33" fillId="0" borderId="0" xfId="0" applyFont="1"/>
    <xf numFmtId="0" fontId="33" fillId="0" borderId="0" xfId="0" applyFont="1" applyAlignment="1">
      <alignment vertical="center"/>
    </xf>
    <xf numFmtId="0" fontId="52" fillId="0" borderId="0" xfId="0" applyFont="1"/>
    <xf numFmtId="0" fontId="52" fillId="0" borderId="0" xfId="0" applyFont="1" applyAlignment="1">
      <alignment wrapText="1"/>
    </xf>
    <xf numFmtId="0" fontId="54" fillId="0" borderId="0" xfId="22"/>
    <xf numFmtId="0" fontId="2" fillId="0" borderId="0" xfId="23"/>
    <xf numFmtId="0" fontId="55" fillId="0" borderId="0" xfId="23" applyFont="1"/>
    <xf numFmtId="0" fontId="2" fillId="17" borderId="64" xfId="23" applyFill="1" applyBorder="1" applyProtection="1">
      <protection locked="0"/>
    </xf>
    <xf numFmtId="0" fontId="2" fillId="17" borderId="64" xfId="23" applyFill="1" applyBorder="1"/>
    <xf numFmtId="0" fontId="2" fillId="15" borderId="0" xfId="23" applyFill="1"/>
    <xf numFmtId="0" fontId="2" fillId="18" borderId="0" xfId="23" applyFill="1"/>
    <xf numFmtId="0" fontId="2" fillId="19" borderId="0" xfId="23" applyFill="1"/>
    <xf numFmtId="166" fontId="2" fillId="0" borderId="0" xfId="23" applyNumberFormat="1"/>
    <xf numFmtId="166" fontId="2" fillId="0" borderId="0" xfId="23" applyNumberFormat="1" applyAlignment="1">
      <alignment horizontal="center"/>
    </xf>
    <xf numFmtId="0" fontId="2" fillId="0" borderId="0" xfId="23" applyAlignment="1">
      <alignment horizontal="center"/>
    </xf>
    <xf numFmtId="0" fontId="24" fillId="19" borderId="0" xfId="23" applyFont="1" applyFill="1"/>
    <xf numFmtId="0" fontId="24" fillId="19" borderId="0" xfId="23" applyFont="1" applyFill="1" applyAlignment="1">
      <alignment horizontal="center" wrapText="1"/>
    </xf>
    <xf numFmtId="166" fontId="2" fillId="16" borderId="0" xfId="23" applyNumberFormat="1" applyFill="1"/>
    <xf numFmtId="166" fontId="2" fillId="17" borderId="0" xfId="23" applyNumberFormat="1" applyFill="1" applyProtection="1">
      <protection locked="0"/>
    </xf>
    <xf numFmtId="0" fontId="2" fillId="0" borderId="0" xfId="23" applyAlignment="1">
      <alignment horizontal="left" wrapText="1"/>
    </xf>
    <xf numFmtId="0" fontId="53" fillId="0" borderId="0" xfId="23" applyFont="1"/>
    <xf numFmtId="0" fontId="2" fillId="20" borderId="0" xfId="23" applyFill="1"/>
    <xf numFmtId="0" fontId="53" fillId="20" borderId="0" xfId="23" applyFont="1" applyFill="1"/>
    <xf numFmtId="0" fontId="2" fillId="17" borderId="0" xfId="23" applyFill="1"/>
    <xf numFmtId="166" fontId="2" fillId="17" borderId="0" xfId="23" applyNumberFormat="1" applyFill="1"/>
    <xf numFmtId="0" fontId="2" fillId="17" borderId="0" xfId="23" applyFill="1" applyAlignment="1">
      <alignment horizontal="left"/>
    </xf>
    <xf numFmtId="14" fontId="2" fillId="17" borderId="0" xfId="23" applyNumberFormat="1" applyFill="1"/>
    <xf numFmtId="14" fontId="31" fillId="0" borderId="8" xfId="0" applyNumberFormat="1" applyFont="1" applyBorder="1" applyAlignment="1">
      <alignment horizontal="center" vertical="center" wrapText="1"/>
    </xf>
    <xf numFmtId="0" fontId="0" fillId="13" borderId="56" xfId="0" applyFill="1" applyBorder="1" applyAlignment="1">
      <alignment horizontal="left" vertical="center" wrapText="1" indent="1"/>
    </xf>
    <xf numFmtId="0" fontId="0" fillId="13" borderId="57" xfId="0" applyFill="1" applyBorder="1" applyAlignment="1">
      <alignment horizontal="left" vertical="center" wrapText="1" indent="1"/>
    </xf>
    <xf numFmtId="0" fontId="0" fillId="13" borderId="58" xfId="0" applyFill="1" applyBorder="1" applyAlignment="1">
      <alignment horizontal="left" vertical="center" wrapText="1" indent="1"/>
    </xf>
    <xf numFmtId="0" fontId="0" fillId="13" borderId="57" xfId="0" applyFill="1" applyBorder="1" applyAlignment="1">
      <alignment horizontal="left" vertical="center" indent="1"/>
    </xf>
    <xf numFmtId="0" fontId="0" fillId="13" borderId="58" xfId="0" applyFill="1" applyBorder="1" applyAlignment="1">
      <alignment horizontal="left" vertical="center" indent="1"/>
    </xf>
    <xf numFmtId="1" fontId="47" fillId="13" borderId="6" xfId="18" applyNumberFormat="1" applyFont="1" applyFill="1" applyBorder="1" applyAlignment="1" applyProtection="1">
      <alignment horizontal="left" vertical="center" wrapText="1" indent="1"/>
    </xf>
    <xf numFmtId="1" fontId="47" fillId="13" borderId="5" xfId="18" applyNumberFormat="1" applyFont="1" applyFill="1" applyBorder="1" applyAlignment="1" applyProtection="1">
      <alignment horizontal="left" vertical="center" wrapText="1" indent="1"/>
    </xf>
    <xf numFmtId="1" fontId="47" fillId="13" borderId="7" xfId="18" applyNumberFormat="1" applyFont="1" applyFill="1" applyBorder="1" applyAlignment="1" applyProtection="1">
      <alignment horizontal="left" vertical="center" wrapText="1" indent="1"/>
    </xf>
    <xf numFmtId="1" fontId="47" fillId="13" borderId="19" xfId="18" applyNumberFormat="1" applyFont="1" applyFill="1" applyBorder="1" applyAlignment="1" applyProtection="1">
      <alignment horizontal="left" vertical="center" wrapText="1" indent="1"/>
    </xf>
    <xf numFmtId="1" fontId="47" fillId="13" borderId="0" xfId="18" applyNumberFormat="1" applyFont="1" applyFill="1" applyBorder="1" applyAlignment="1" applyProtection="1">
      <alignment horizontal="left" vertical="center" wrapText="1" indent="1"/>
    </xf>
    <xf numFmtId="1" fontId="47" fillId="13" borderId="18" xfId="18" applyNumberFormat="1" applyFont="1" applyFill="1" applyBorder="1" applyAlignment="1" applyProtection="1">
      <alignment horizontal="left" vertical="center" wrapText="1" indent="1"/>
    </xf>
    <xf numFmtId="1" fontId="47" fillId="13" borderId="11" xfId="18" applyNumberFormat="1" applyFont="1" applyFill="1" applyBorder="1" applyAlignment="1" applyProtection="1">
      <alignment horizontal="left" vertical="center" wrapText="1" indent="1"/>
    </xf>
    <xf numFmtId="1" fontId="47" fillId="13" borderId="2" xfId="18" applyNumberFormat="1" applyFont="1" applyFill="1" applyBorder="1" applyAlignment="1" applyProtection="1">
      <alignment horizontal="left" vertical="center" wrapText="1" indent="1"/>
    </xf>
    <xf numFmtId="1" fontId="47" fillId="13" borderId="12" xfId="18" applyNumberFormat="1" applyFont="1" applyFill="1" applyBorder="1" applyAlignment="1" applyProtection="1">
      <alignment horizontal="left" vertical="center" wrapText="1" indent="1"/>
    </xf>
    <xf numFmtId="0" fontId="47" fillId="13" borderId="6" xfId="18" applyNumberFormat="1" applyFont="1" applyFill="1" applyBorder="1" applyAlignment="1" applyProtection="1">
      <alignment horizontal="left" vertical="center" wrapText="1" indent="1"/>
    </xf>
    <xf numFmtId="0" fontId="47" fillId="13" borderId="5" xfId="18" applyNumberFormat="1" applyFont="1" applyFill="1" applyBorder="1" applyAlignment="1" applyProtection="1">
      <alignment horizontal="left" vertical="center" wrapText="1" indent="1"/>
    </xf>
    <xf numFmtId="0" fontId="47" fillId="13" borderId="7" xfId="18" applyNumberFormat="1" applyFont="1" applyFill="1" applyBorder="1" applyAlignment="1" applyProtection="1">
      <alignment horizontal="left" vertical="center" wrapText="1" indent="1"/>
    </xf>
    <xf numFmtId="0" fontId="47" fillId="13" borderId="19" xfId="18" applyNumberFormat="1" applyFont="1" applyFill="1" applyBorder="1" applyAlignment="1" applyProtection="1">
      <alignment horizontal="left" vertical="center" wrapText="1" indent="1"/>
    </xf>
    <xf numFmtId="0" fontId="47" fillId="13" borderId="0" xfId="18" applyNumberFormat="1" applyFont="1" applyFill="1" applyBorder="1" applyAlignment="1" applyProtection="1">
      <alignment horizontal="left" vertical="center" wrapText="1" indent="1"/>
    </xf>
    <xf numFmtId="0" fontId="47" fillId="13" borderId="18" xfId="18" applyNumberFormat="1" applyFont="1" applyFill="1" applyBorder="1" applyAlignment="1" applyProtection="1">
      <alignment horizontal="left" vertical="center" wrapText="1" indent="1"/>
    </xf>
    <xf numFmtId="0" fontId="47" fillId="13" borderId="11" xfId="18" applyNumberFormat="1" applyFont="1" applyFill="1" applyBorder="1" applyAlignment="1" applyProtection="1">
      <alignment horizontal="left" vertical="center" wrapText="1" indent="1"/>
    </xf>
    <xf numFmtId="0" fontId="47" fillId="13" borderId="2" xfId="18" applyNumberFormat="1" applyFont="1" applyFill="1" applyBorder="1" applyAlignment="1" applyProtection="1">
      <alignment horizontal="left" vertical="center" wrapText="1" indent="1"/>
    </xf>
    <xf numFmtId="0" fontId="47" fillId="13" borderId="12" xfId="18" applyNumberFormat="1" applyFont="1" applyFill="1" applyBorder="1" applyAlignment="1" applyProtection="1">
      <alignment horizontal="left" vertical="center" wrapText="1" indent="1"/>
    </xf>
    <xf numFmtId="0" fontId="5" fillId="13" borderId="56" xfId="0" applyFont="1" applyFill="1" applyBorder="1" applyAlignment="1">
      <alignment horizontal="left" vertical="center" wrapText="1" indent="1"/>
    </xf>
    <xf numFmtId="0" fontId="6" fillId="13" borderId="57" xfId="0" applyFont="1" applyFill="1" applyBorder="1" applyAlignment="1">
      <alignment horizontal="left" vertical="center" wrapText="1" indent="1"/>
    </xf>
    <xf numFmtId="0" fontId="6" fillId="13" borderId="58" xfId="0" applyFont="1" applyFill="1" applyBorder="1" applyAlignment="1">
      <alignment horizontal="left" vertical="center" wrapText="1" indent="1"/>
    </xf>
    <xf numFmtId="1" fontId="33" fillId="10" borderId="3" xfId="18" applyNumberFormat="1" applyFont="1" applyFill="1" applyBorder="1" applyAlignment="1" applyProtection="1">
      <alignment horizontal="left" vertical="center" wrapText="1" indent="1"/>
    </xf>
    <xf numFmtId="1" fontId="33" fillId="10" borderId="4" xfId="18" applyNumberFormat="1" applyFont="1" applyFill="1" applyBorder="1" applyAlignment="1" applyProtection="1">
      <alignment horizontal="left" vertical="center" wrapText="1" indent="1"/>
    </xf>
    <xf numFmtId="1" fontId="33" fillId="10" borderId="8" xfId="18" applyNumberFormat="1" applyFont="1" applyFill="1" applyBorder="1" applyAlignment="1" applyProtection="1">
      <alignment horizontal="left" vertical="center" wrapText="1" indent="1"/>
    </xf>
    <xf numFmtId="0" fontId="0" fillId="10" borderId="50" xfId="0" applyFill="1" applyBorder="1" applyAlignment="1">
      <alignment horizontal="left" vertical="top" wrapText="1" indent="1"/>
    </xf>
    <xf numFmtId="0" fontId="19" fillId="10" borderId="44" xfId="0" applyFont="1" applyFill="1" applyBorder="1" applyAlignment="1">
      <alignment horizontal="left" vertical="top" wrapText="1" indent="1"/>
    </xf>
    <xf numFmtId="0" fontId="12" fillId="10" borderId="46" xfId="0" applyFont="1" applyFill="1" applyBorder="1" applyAlignment="1">
      <alignment horizontal="left" vertical="top" indent="1"/>
    </xf>
    <xf numFmtId="0" fontId="0" fillId="10" borderId="51" xfId="0" applyFill="1" applyBorder="1" applyAlignment="1">
      <alignment horizontal="center" vertical="center"/>
    </xf>
    <xf numFmtId="0" fontId="12" fillId="10" borderId="13" xfId="0" applyFont="1" applyFill="1" applyBorder="1" applyAlignment="1">
      <alignment horizontal="center" vertical="center"/>
    </xf>
    <xf numFmtId="0" fontId="12" fillId="10" borderId="47" xfId="0" applyFont="1" applyFill="1" applyBorder="1" applyAlignment="1">
      <alignment horizontal="center" vertical="center"/>
    </xf>
    <xf numFmtId="164" fontId="0" fillId="0" borderId="53" xfId="18" applyNumberFormat="1" applyFont="1" applyFill="1" applyBorder="1" applyAlignment="1" applyProtection="1">
      <alignment horizontal="center"/>
    </xf>
    <xf numFmtId="164" fontId="12" fillId="0" borderId="45" xfId="18" applyNumberFormat="1" applyFont="1" applyFill="1" applyBorder="1" applyAlignment="1" applyProtection="1">
      <alignment horizontal="center"/>
    </xf>
    <xf numFmtId="164" fontId="12" fillId="0" borderId="49" xfId="18" applyNumberFormat="1" applyFont="1" applyFill="1" applyBorder="1" applyAlignment="1" applyProtection="1">
      <alignment horizontal="center"/>
    </xf>
    <xf numFmtId="44" fontId="0" fillId="5" borderId="5" xfId="18" applyFont="1" applyFill="1" applyBorder="1" applyAlignment="1" applyProtection="1">
      <alignment horizontal="center"/>
    </xf>
    <xf numFmtId="44" fontId="12" fillId="5" borderId="0" xfId="18" applyFont="1" applyFill="1" applyBorder="1" applyAlignment="1" applyProtection="1">
      <alignment horizontal="center"/>
    </xf>
    <xf numFmtId="49" fontId="0" fillId="5" borderId="9" xfId="18" applyNumberFormat="1" applyFont="1" applyFill="1" applyBorder="1" applyAlignment="1" applyProtection="1">
      <alignment horizontal="left" vertical="center" wrapText="1" indent="1"/>
    </xf>
    <xf numFmtId="49" fontId="12" fillId="5" borderId="13" xfId="18" applyNumberFormat="1" applyFont="1" applyFill="1" applyBorder="1" applyAlignment="1" applyProtection="1">
      <alignment horizontal="left" vertical="center" wrapText="1" indent="1"/>
    </xf>
    <xf numFmtId="0" fontId="44" fillId="13" borderId="4" xfId="20" applyFont="1" applyFill="1" applyBorder="1" applyAlignment="1" applyProtection="1">
      <alignment horizontal="left" vertical="center" wrapText="1" indent="1"/>
    </xf>
    <xf numFmtId="44" fontId="0" fillId="10" borderId="3" xfId="18" applyFont="1" applyFill="1" applyBorder="1" applyAlignment="1" applyProtection="1">
      <alignment horizontal="left" vertical="center" wrapText="1" indent="1"/>
    </xf>
    <xf numFmtId="44" fontId="12" fillId="10" borderId="4" xfId="18" applyFont="1" applyFill="1" applyBorder="1" applyAlignment="1" applyProtection="1">
      <alignment horizontal="left" vertical="center" wrapText="1" indent="1"/>
    </xf>
    <xf numFmtId="44" fontId="12" fillId="10" borderId="8" xfId="18" applyFont="1" applyFill="1" applyBorder="1" applyAlignment="1" applyProtection="1">
      <alignment horizontal="left" vertical="center" wrapText="1" indent="1"/>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8" xfId="0" applyFont="1" applyBorder="1" applyAlignment="1">
      <alignment horizontal="center" vertical="center" wrapText="1"/>
    </xf>
    <xf numFmtId="44" fontId="0" fillId="5" borderId="7" xfId="18" applyFont="1" applyFill="1" applyBorder="1" applyAlignment="1" applyProtection="1">
      <alignment horizontal="center"/>
    </xf>
    <xf numFmtId="44" fontId="12" fillId="5" borderId="18" xfId="18" applyFont="1" applyFill="1" applyBorder="1" applyAlignment="1" applyProtection="1">
      <alignment horizontal="center"/>
    </xf>
    <xf numFmtId="44" fontId="12" fillId="5" borderId="12" xfId="18" applyFont="1" applyFill="1" applyBorder="1" applyAlignment="1" applyProtection="1">
      <alignment horizontal="center"/>
    </xf>
    <xf numFmtId="0" fontId="34" fillId="9" borderId="11" xfId="0" applyFont="1" applyFill="1" applyBorder="1" applyAlignment="1">
      <alignment horizontal="right" vertical="center" indent="1"/>
    </xf>
    <xf numFmtId="0" fontId="34" fillId="9" borderId="2" xfId="0" applyFont="1" applyFill="1" applyBorder="1" applyAlignment="1">
      <alignment horizontal="right" vertical="center" indent="1"/>
    </xf>
    <xf numFmtId="0" fontId="34" fillId="9" borderId="12" xfId="0" applyFont="1" applyFill="1" applyBorder="1" applyAlignment="1">
      <alignment horizontal="right" vertical="center" indent="1"/>
    </xf>
    <xf numFmtId="0" fontId="22" fillId="0" borderId="19" xfId="0" applyFont="1" applyBorder="1" applyAlignment="1">
      <alignment horizontal="left" wrapText="1" indent="1"/>
    </xf>
    <xf numFmtId="49" fontId="33" fillId="10" borderId="3" xfId="18" applyNumberFormat="1" applyFont="1" applyFill="1" applyBorder="1" applyAlignment="1" applyProtection="1">
      <alignment horizontal="left" vertical="center" wrapText="1" indent="1"/>
    </xf>
    <xf numFmtId="49" fontId="14" fillId="10" borderId="4" xfId="18" applyNumberFormat="1" applyFont="1" applyFill="1" applyBorder="1" applyAlignment="1" applyProtection="1">
      <alignment horizontal="left" vertical="center" wrapText="1" indent="1"/>
    </xf>
    <xf numFmtId="49" fontId="14" fillId="10" borderId="8" xfId="18" applyNumberFormat="1" applyFont="1" applyFill="1" applyBorder="1" applyAlignment="1" applyProtection="1">
      <alignment horizontal="left" vertical="center" wrapText="1" indent="1"/>
    </xf>
    <xf numFmtId="0" fontId="32" fillId="0" borderId="6"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7" xfId="0" applyFont="1" applyBorder="1" applyAlignment="1">
      <alignment horizontal="center" vertical="center" wrapText="1"/>
    </xf>
    <xf numFmtId="0" fontId="0" fillId="10" borderId="40" xfId="0" applyFill="1" applyBorder="1" applyAlignment="1">
      <alignment horizontal="left" vertical="top" wrapText="1" indent="1"/>
    </xf>
    <xf numFmtId="0" fontId="19" fillId="10" borderId="46" xfId="0" applyFont="1" applyFill="1" applyBorder="1" applyAlignment="1">
      <alignment horizontal="left" vertical="top" wrapText="1" indent="1"/>
    </xf>
    <xf numFmtId="0" fontId="0" fillId="10" borderId="41" xfId="0" applyFill="1" applyBorder="1" applyAlignment="1">
      <alignment horizontal="center" vertical="center"/>
    </xf>
    <xf numFmtId="164" fontId="0" fillId="0" borderId="43" xfId="18" applyNumberFormat="1" applyFont="1" applyFill="1" applyBorder="1" applyAlignment="1" applyProtection="1">
      <alignment horizontal="center"/>
    </xf>
    <xf numFmtId="14" fontId="28" fillId="0" borderId="3" xfId="20" applyNumberFormat="1" applyFont="1" applyFill="1" applyBorder="1" applyAlignment="1" applyProtection="1">
      <alignment horizontal="left" vertical="center" wrapText="1"/>
    </xf>
    <xf numFmtId="14" fontId="28" fillId="0" borderId="4" xfId="20" applyNumberFormat="1" applyFont="1" applyFill="1" applyBorder="1" applyAlignment="1" applyProtection="1">
      <alignment horizontal="left" vertical="center" wrapText="1"/>
    </xf>
    <xf numFmtId="14" fontId="41" fillId="13" borderId="3" xfId="0" applyNumberFormat="1" applyFont="1" applyFill="1" applyBorder="1" applyAlignment="1">
      <alignment horizontal="left" vertical="center" wrapText="1" indent="1"/>
    </xf>
    <xf numFmtId="14" fontId="41" fillId="13" borderId="4" xfId="0" applyNumberFormat="1" applyFont="1" applyFill="1" applyBorder="1" applyAlignment="1">
      <alignment horizontal="left" vertical="center" wrapText="1" indent="1"/>
    </xf>
    <xf numFmtId="14" fontId="41" fillId="13" borderId="54" xfId="0" applyNumberFormat="1" applyFont="1" applyFill="1" applyBorder="1" applyAlignment="1">
      <alignment horizontal="left" vertical="center" wrapText="1" indent="1"/>
    </xf>
    <xf numFmtId="0" fontId="34" fillId="9" borderId="3" xfId="0" applyFont="1" applyFill="1" applyBorder="1" applyAlignment="1">
      <alignment horizontal="right" vertical="center" indent="1"/>
    </xf>
    <xf numFmtId="0" fontId="34" fillId="9" borderId="4" xfId="0" applyFont="1" applyFill="1" applyBorder="1" applyAlignment="1">
      <alignment horizontal="right" vertical="center" indent="1"/>
    </xf>
    <xf numFmtId="0" fontId="34" fillId="9" borderId="8" xfId="0" applyFont="1" applyFill="1" applyBorder="1" applyAlignment="1">
      <alignment horizontal="right" vertical="center" indent="1"/>
    </xf>
    <xf numFmtId="14" fontId="31" fillId="0" borderId="3" xfId="0" applyNumberFormat="1" applyFont="1" applyBorder="1" applyAlignment="1">
      <alignment horizontal="center" vertical="center" wrapText="1"/>
    </xf>
    <xf numFmtId="14" fontId="13" fillId="0" borderId="4" xfId="0" applyNumberFormat="1" applyFont="1" applyBorder="1" applyAlignment="1">
      <alignment horizontal="center" vertical="center" wrapText="1"/>
    </xf>
    <xf numFmtId="14" fontId="13" fillId="0" borderId="8" xfId="0" applyNumberFormat="1" applyFont="1" applyBorder="1" applyAlignment="1">
      <alignment horizontal="center" vertical="center" wrapText="1"/>
    </xf>
    <xf numFmtId="0" fontId="34" fillId="11" borderId="3" xfId="0" applyFont="1" applyFill="1" applyBorder="1" applyAlignment="1">
      <alignment horizontal="right" vertical="center" indent="1"/>
    </xf>
    <xf numFmtId="0" fontId="34" fillId="11" borderId="4" xfId="0" applyFont="1" applyFill="1" applyBorder="1" applyAlignment="1">
      <alignment horizontal="right" vertical="center" indent="1"/>
    </xf>
    <xf numFmtId="0" fontId="34" fillId="11" borderId="8" xfId="0" applyFont="1" applyFill="1" applyBorder="1" applyAlignment="1">
      <alignment horizontal="right" vertical="center" indent="1"/>
    </xf>
    <xf numFmtId="0" fontId="9" fillId="11" borderId="4" xfId="0" applyFont="1" applyFill="1" applyBorder="1" applyAlignment="1">
      <alignment horizontal="right" vertical="center" indent="1"/>
    </xf>
    <xf numFmtId="0" fontId="9" fillId="11" borderId="8" xfId="0" applyFont="1" applyFill="1" applyBorder="1" applyAlignment="1">
      <alignment horizontal="right" vertical="center" indent="1"/>
    </xf>
    <xf numFmtId="14" fontId="29" fillId="0" borderId="3" xfId="0" applyNumberFormat="1" applyFont="1" applyBorder="1" applyAlignment="1">
      <alignment horizontal="center" vertical="center" wrapText="1"/>
    </xf>
    <xf numFmtId="14" fontId="29" fillId="0" borderId="4" xfId="0" applyNumberFormat="1" applyFont="1" applyBorder="1" applyAlignment="1">
      <alignment horizontal="center" vertical="center" wrapText="1"/>
    </xf>
    <xf numFmtId="14" fontId="29" fillId="0" borderId="8" xfId="0" applyNumberFormat="1" applyFont="1" applyBorder="1" applyAlignment="1">
      <alignment horizontal="center" vertical="center" wrapText="1"/>
    </xf>
    <xf numFmtId="14" fontId="33" fillId="10" borderId="3" xfId="0" applyNumberFormat="1" applyFont="1" applyFill="1" applyBorder="1" applyAlignment="1">
      <alignment horizontal="center" vertical="center" wrapText="1"/>
    </xf>
    <xf numFmtId="14" fontId="33" fillId="10" borderId="4" xfId="0" applyNumberFormat="1" applyFont="1" applyFill="1" applyBorder="1" applyAlignment="1">
      <alignment horizontal="center" vertical="center" wrapText="1"/>
    </xf>
    <xf numFmtId="14" fontId="33" fillId="10" borderId="8" xfId="0" applyNumberFormat="1" applyFont="1" applyFill="1" applyBorder="1" applyAlignment="1">
      <alignment horizontal="center" vertical="center" wrapText="1"/>
    </xf>
    <xf numFmtId="0" fontId="15" fillId="0" borderId="4" xfId="0" applyFont="1" applyBorder="1" applyAlignment="1">
      <alignment horizontal="center" vertical="center" wrapText="1"/>
    </xf>
    <xf numFmtId="0" fontId="15" fillId="0" borderId="8" xfId="0" applyFont="1" applyBorder="1" applyAlignment="1">
      <alignment horizontal="center" vertical="center" wrapText="1"/>
    </xf>
    <xf numFmtId="44" fontId="33" fillId="10" borderId="3" xfId="18" applyFont="1" applyFill="1" applyBorder="1" applyAlignment="1" applyProtection="1">
      <alignment horizontal="left" vertical="center" indent="1" shrinkToFit="1"/>
    </xf>
    <xf numFmtId="44" fontId="14" fillId="10" borderId="4" xfId="18" applyFont="1" applyFill="1" applyBorder="1" applyAlignment="1" applyProtection="1">
      <alignment horizontal="left" vertical="center" indent="1" shrinkToFit="1"/>
    </xf>
    <xf numFmtId="44" fontId="14" fillId="10" borderId="8" xfId="18" applyFont="1" applyFill="1" applyBorder="1" applyAlignment="1" applyProtection="1">
      <alignment horizontal="left" vertical="center" indent="1" shrinkToFit="1"/>
    </xf>
    <xf numFmtId="0" fontId="0" fillId="10" borderId="3" xfId="0" applyFill="1" applyBorder="1" applyAlignment="1">
      <alignment horizontal="left" vertical="center" wrapText="1" indent="1"/>
    </xf>
    <xf numFmtId="0" fontId="12" fillId="10" borderId="4" xfId="0" applyFont="1" applyFill="1" applyBorder="1" applyAlignment="1">
      <alignment horizontal="left" vertical="center" wrapText="1" indent="1"/>
    </xf>
    <xf numFmtId="0" fontId="12" fillId="10" borderId="8" xfId="0" applyFont="1" applyFill="1" applyBorder="1" applyAlignment="1">
      <alignment horizontal="left" vertical="center" wrapText="1" indent="1"/>
    </xf>
    <xf numFmtId="0" fontId="4" fillId="10" borderId="3" xfId="0" applyFont="1" applyFill="1" applyBorder="1" applyAlignment="1">
      <alignment horizontal="left" vertical="top" wrapText="1" indent="1"/>
    </xf>
    <xf numFmtId="0" fontId="42" fillId="10" borderId="4" xfId="0" applyFont="1" applyFill="1" applyBorder="1" applyAlignment="1">
      <alignment horizontal="left" vertical="top" wrapText="1" indent="1"/>
    </xf>
    <xf numFmtId="0" fontId="6" fillId="10" borderId="3" xfId="0" applyFont="1" applyFill="1" applyBorder="1" applyAlignment="1">
      <alignment horizontal="left" vertical="top" wrapText="1" indent="1"/>
    </xf>
    <xf numFmtId="0" fontId="42" fillId="10" borderId="8" xfId="0" applyFont="1" applyFill="1" applyBorder="1" applyAlignment="1">
      <alignment horizontal="left" vertical="top" wrapText="1" indent="1"/>
    </xf>
    <xf numFmtId="14" fontId="43" fillId="13" borderId="3" xfId="20" applyNumberFormat="1" applyFont="1" applyFill="1" applyBorder="1" applyAlignment="1" applyProtection="1">
      <alignment horizontal="left" vertical="center" wrapText="1" indent="1"/>
    </xf>
    <xf numFmtId="14" fontId="43" fillId="13" borderId="4" xfId="20" applyNumberFormat="1" applyFont="1" applyFill="1" applyBorder="1" applyAlignment="1" applyProtection="1">
      <alignment horizontal="left" vertical="center" wrapText="1" indent="1"/>
    </xf>
    <xf numFmtId="14" fontId="31" fillId="0" borderId="3" xfId="0" applyNumberFormat="1" applyFont="1" applyBorder="1" applyAlignment="1">
      <alignment horizontal="left" vertical="center" wrapText="1" indent="1"/>
    </xf>
    <xf numFmtId="14" fontId="13" fillId="0" borderId="4" xfId="0" applyNumberFormat="1" applyFont="1" applyBorder="1" applyAlignment="1">
      <alignment horizontal="left" vertical="center" wrapText="1" indent="1"/>
    </xf>
    <xf numFmtId="14" fontId="13" fillId="0" borderId="8" xfId="0" applyNumberFormat="1" applyFont="1" applyBorder="1" applyAlignment="1">
      <alignment horizontal="left" vertical="center" wrapText="1" indent="1"/>
    </xf>
    <xf numFmtId="14" fontId="31" fillId="0" borderId="6" xfId="0" applyNumberFormat="1" applyFont="1" applyBorder="1" applyAlignment="1">
      <alignment horizontal="center" vertical="center" wrapText="1"/>
    </xf>
    <xf numFmtId="14" fontId="31" fillId="0" borderId="5" xfId="0" applyNumberFormat="1" applyFont="1" applyBorder="1" applyAlignment="1">
      <alignment horizontal="center" vertical="center" wrapText="1"/>
    </xf>
    <xf numFmtId="14" fontId="31" fillId="0" borderId="55" xfId="0" applyNumberFormat="1" applyFont="1" applyBorder="1" applyAlignment="1">
      <alignment horizontal="center" vertical="center" wrapText="1"/>
    </xf>
    <xf numFmtId="0" fontId="6" fillId="10" borderId="11" xfId="0" applyFont="1" applyFill="1" applyBorder="1" applyAlignment="1">
      <alignment horizontal="center" vertical="top" wrapText="1"/>
    </xf>
    <xf numFmtId="0" fontId="6" fillId="10" borderId="2" xfId="0" applyFont="1" applyFill="1" applyBorder="1" applyAlignment="1">
      <alignment horizontal="center" vertical="top" wrapText="1"/>
    </xf>
    <xf numFmtId="0" fontId="20" fillId="0" borderId="0" xfId="0" applyFont="1" applyAlignment="1">
      <alignment horizontal="center" vertical="center" wrapText="1"/>
    </xf>
    <xf numFmtId="49" fontId="0" fillId="0" borderId="33" xfId="0" applyNumberFormat="1" applyBorder="1" applyAlignment="1">
      <alignment horizontal="left" vertical="center" wrapText="1"/>
    </xf>
    <xf numFmtId="49" fontId="12" fillId="0" borderId="33" xfId="0" applyNumberFormat="1" applyFont="1" applyBorder="1" applyAlignment="1">
      <alignment horizontal="left" vertical="center" wrapText="1"/>
    </xf>
    <xf numFmtId="0" fontId="34" fillId="7" borderId="6" xfId="0" applyFont="1" applyFill="1" applyBorder="1" applyAlignment="1">
      <alignment horizontal="center" vertical="center" wrapText="1"/>
    </xf>
    <xf numFmtId="0" fontId="9" fillId="7" borderId="19" xfId="0" applyFont="1" applyFill="1" applyBorder="1" applyAlignment="1">
      <alignment horizontal="center" vertical="center" wrapText="1"/>
    </xf>
    <xf numFmtId="0" fontId="22" fillId="0" borderId="0" xfId="0" applyFont="1" applyAlignment="1">
      <alignment horizontal="center" wrapText="1"/>
    </xf>
    <xf numFmtId="0" fontId="34" fillId="4" borderId="6" xfId="0" applyFont="1" applyFill="1" applyBorder="1" applyAlignment="1">
      <alignment horizontal="left" vertical="center" indent="1"/>
    </xf>
    <xf numFmtId="0" fontId="34" fillId="4" borderId="5" xfId="0" applyFont="1" applyFill="1" applyBorder="1" applyAlignment="1">
      <alignment horizontal="left" vertical="center" indent="1"/>
    </xf>
    <xf numFmtId="0" fontId="34" fillId="2" borderId="19" xfId="0" applyFont="1" applyFill="1" applyBorder="1" applyAlignment="1">
      <alignment horizontal="left" vertical="center" indent="1"/>
    </xf>
    <xf numFmtId="0" fontId="34" fillId="2" borderId="0" xfId="0" applyFont="1" applyFill="1" applyAlignment="1">
      <alignment horizontal="left" vertical="center" indent="1"/>
    </xf>
    <xf numFmtId="0" fontId="34" fillId="7" borderId="19" xfId="0" applyFont="1" applyFill="1" applyBorder="1" applyAlignment="1">
      <alignment horizontal="left" vertical="center" indent="1"/>
    </xf>
    <xf numFmtId="0" fontId="34" fillId="7" borderId="0" xfId="0" applyFont="1" applyFill="1" applyAlignment="1">
      <alignment horizontal="left" vertical="center" indent="1"/>
    </xf>
    <xf numFmtId="1" fontId="47" fillId="13" borderId="6" xfId="18" applyNumberFormat="1" applyFont="1" applyFill="1" applyBorder="1" applyAlignment="1" applyProtection="1">
      <alignment horizontal="center" vertical="center" wrapText="1"/>
    </xf>
    <xf numFmtId="1" fontId="47" fillId="13" borderId="5" xfId="18" applyNumberFormat="1" applyFont="1" applyFill="1" applyBorder="1" applyAlignment="1" applyProtection="1">
      <alignment horizontal="center" vertical="center" wrapText="1"/>
    </xf>
    <xf numFmtId="1" fontId="47" fillId="13" borderId="7" xfId="18" applyNumberFormat="1" applyFont="1" applyFill="1" applyBorder="1" applyAlignment="1" applyProtection="1">
      <alignment horizontal="center" vertical="center" wrapText="1"/>
    </xf>
    <xf numFmtId="1" fontId="47" fillId="13" borderId="19" xfId="18" applyNumberFormat="1" applyFont="1" applyFill="1" applyBorder="1" applyAlignment="1" applyProtection="1">
      <alignment horizontal="center" vertical="center" wrapText="1"/>
    </xf>
    <xf numFmtId="1" fontId="47" fillId="13" borderId="0" xfId="18" applyNumberFormat="1" applyFont="1" applyFill="1" applyBorder="1" applyAlignment="1" applyProtection="1">
      <alignment horizontal="center" vertical="center" wrapText="1"/>
    </xf>
    <xf numFmtId="1" fontId="47" fillId="13" borderId="18" xfId="18" applyNumberFormat="1" applyFont="1" applyFill="1" applyBorder="1" applyAlignment="1" applyProtection="1">
      <alignment horizontal="center" vertical="center" wrapText="1"/>
    </xf>
    <xf numFmtId="1" fontId="47" fillId="13" borderId="11" xfId="18" applyNumberFormat="1" applyFont="1" applyFill="1" applyBorder="1" applyAlignment="1" applyProtection="1">
      <alignment horizontal="center" vertical="center" wrapText="1"/>
    </xf>
    <xf numFmtId="1" fontId="47" fillId="13" borderId="2" xfId="18" applyNumberFormat="1" applyFont="1" applyFill="1" applyBorder="1" applyAlignment="1" applyProtection="1">
      <alignment horizontal="center" vertical="center" wrapText="1"/>
    </xf>
    <xf numFmtId="1" fontId="47" fillId="13" borderId="12" xfId="18" applyNumberFormat="1" applyFont="1" applyFill="1" applyBorder="1" applyAlignment="1" applyProtection="1">
      <alignment horizontal="center" vertical="center" wrapText="1"/>
    </xf>
    <xf numFmtId="14" fontId="18" fillId="0" borderId="4" xfId="0" applyNumberFormat="1" applyFont="1" applyBorder="1" applyAlignment="1">
      <alignment horizontal="center" vertical="center" wrapText="1"/>
    </xf>
    <xf numFmtId="14" fontId="18" fillId="0" borderId="8" xfId="0" applyNumberFormat="1" applyFont="1" applyBorder="1" applyAlignment="1">
      <alignment horizontal="center" vertical="center" wrapText="1"/>
    </xf>
    <xf numFmtId="49" fontId="0" fillId="8" borderId="33" xfId="0" applyNumberFormat="1" applyFill="1" applyBorder="1" applyAlignment="1">
      <alignment horizontal="left" vertical="center" wrapText="1"/>
    </xf>
    <xf numFmtId="49" fontId="12" fillId="8" borderId="33" xfId="0" applyNumberFormat="1" applyFont="1" applyFill="1" applyBorder="1" applyAlignment="1">
      <alignment horizontal="left" vertical="center" wrapText="1"/>
    </xf>
    <xf numFmtId="0" fontId="9" fillId="9" borderId="4" xfId="0" applyFont="1" applyFill="1" applyBorder="1" applyAlignment="1">
      <alignment horizontal="right" vertical="center" indent="1"/>
    </xf>
    <xf numFmtId="0" fontId="9" fillId="9" borderId="8" xfId="0" applyFont="1" applyFill="1" applyBorder="1" applyAlignment="1">
      <alignment horizontal="right" vertical="center" indent="1"/>
    </xf>
    <xf numFmtId="0" fontId="32" fillId="0" borderId="3" xfId="0" applyFont="1" applyBorder="1" applyAlignment="1">
      <alignment horizontal="center" vertical="center"/>
    </xf>
    <xf numFmtId="0" fontId="15" fillId="0" borderId="4" xfId="0" applyFont="1" applyBorder="1" applyAlignment="1">
      <alignment horizontal="center" vertical="center"/>
    </xf>
    <xf numFmtId="0" fontId="15" fillId="0" borderId="8" xfId="0" applyFont="1" applyBorder="1" applyAlignment="1">
      <alignment horizontal="center" vertical="center"/>
    </xf>
    <xf numFmtId="0" fontId="31" fillId="10" borderId="28" xfId="0" applyFont="1" applyFill="1" applyBorder="1" applyAlignment="1">
      <alignment horizontal="left" vertical="center" indent="1"/>
    </xf>
    <xf numFmtId="0" fontId="26" fillId="10" borderId="21" xfId="0" applyFont="1" applyFill="1" applyBorder="1" applyAlignment="1">
      <alignment horizontal="left" vertical="center" indent="1"/>
    </xf>
    <xf numFmtId="0" fontId="26" fillId="10" borderId="22" xfId="0" applyFont="1" applyFill="1" applyBorder="1" applyAlignment="1">
      <alignment horizontal="left" vertical="center" indent="1"/>
    </xf>
    <xf numFmtId="0" fontId="34" fillId="12" borderId="20" xfId="0" applyFont="1" applyFill="1" applyBorder="1" applyAlignment="1">
      <alignment horizontal="center" vertical="center"/>
    </xf>
    <xf numFmtId="0" fontId="9" fillId="12" borderId="21" xfId="0" applyFont="1" applyFill="1" applyBorder="1" applyAlignment="1">
      <alignment horizontal="center" vertical="center"/>
    </xf>
    <xf numFmtId="0" fontId="9" fillId="12" borderId="22" xfId="0" applyFont="1" applyFill="1" applyBorder="1" applyAlignment="1">
      <alignment horizontal="center" vertical="center"/>
    </xf>
    <xf numFmtId="0" fontId="34" fillId="12" borderId="15" xfId="0" applyFont="1" applyFill="1" applyBorder="1" applyAlignment="1">
      <alignment horizontal="right" vertical="center" indent="1"/>
    </xf>
    <xf numFmtId="0" fontId="25" fillId="12" borderId="29" xfId="0" applyFont="1" applyFill="1" applyBorder="1" applyAlignment="1">
      <alignment horizontal="right" vertical="center" indent="1"/>
    </xf>
    <xf numFmtId="0" fontId="31" fillId="10" borderId="6" xfId="0" applyFont="1" applyFill="1" applyBorder="1" applyAlignment="1">
      <alignment horizontal="left" vertical="center" wrapText="1" indent="1"/>
    </xf>
    <xf numFmtId="0" fontId="26" fillId="10" borderId="5" xfId="0" applyFont="1" applyFill="1" applyBorder="1" applyAlignment="1">
      <alignment horizontal="left" vertical="center" wrapText="1" indent="1"/>
    </xf>
    <xf numFmtId="0" fontId="26" fillId="10" borderId="23" xfId="0" applyFont="1" applyFill="1" applyBorder="1" applyAlignment="1">
      <alignment horizontal="left" vertical="center" wrapText="1" indent="1"/>
    </xf>
    <xf numFmtId="0" fontId="26" fillId="10" borderId="11" xfId="0" applyFont="1" applyFill="1" applyBorder="1" applyAlignment="1">
      <alignment horizontal="left" vertical="center" wrapText="1" indent="1"/>
    </xf>
    <xf numFmtId="0" fontId="26" fillId="10" borderId="2" xfId="0" applyFont="1" applyFill="1" applyBorder="1" applyAlignment="1">
      <alignment horizontal="left" vertical="center" wrapText="1" indent="1"/>
    </xf>
    <xf numFmtId="0" fontId="26" fillId="10" borderId="24" xfId="0" applyFont="1" applyFill="1" applyBorder="1" applyAlignment="1">
      <alignment horizontal="left" vertical="center" wrapText="1" indent="1"/>
    </xf>
    <xf numFmtId="0" fontId="34" fillId="12" borderId="32" xfId="0" applyFont="1" applyFill="1" applyBorder="1" applyAlignment="1">
      <alignment horizontal="right" vertical="center" indent="1"/>
    </xf>
    <xf numFmtId="0" fontId="9" fillId="12" borderId="4" xfId="0" applyFont="1" applyFill="1" applyBorder="1" applyAlignment="1">
      <alignment horizontal="right" vertical="center" indent="1"/>
    </xf>
    <xf numFmtId="0" fontId="31" fillId="0" borderId="4" xfId="0" applyFont="1" applyBorder="1" applyAlignment="1">
      <alignment horizontal="left" vertical="center" indent="1"/>
    </xf>
    <xf numFmtId="0" fontId="26" fillId="0" borderId="25" xfId="0" applyFont="1" applyBorder="1" applyAlignment="1">
      <alignment horizontal="left" vertical="center" indent="1"/>
    </xf>
    <xf numFmtId="0" fontId="34" fillId="7" borderId="9" xfId="0" applyFont="1" applyFill="1" applyBorder="1" applyAlignment="1">
      <alignment horizontal="center" vertical="center" wrapText="1"/>
    </xf>
    <xf numFmtId="0" fontId="9" fillId="7" borderId="38" xfId="0" applyFont="1" applyFill="1" applyBorder="1" applyAlignment="1">
      <alignment horizontal="center" vertical="center" wrapText="1"/>
    </xf>
    <xf numFmtId="0" fontId="9" fillId="7" borderId="11" xfId="0" applyFont="1" applyFill="1" applyBorder="1" applyAlignment="1">
      <alignment horizontal="center" vertical="center" wrapText="1"/>
    </xf>
    <xf numFmtId="0" fontId="31" fillId="10" borderId="16" xfId="0" applyFont="1" applyFill="1" applyBorder="1" applyAlignment="1">
      <alignment horizontal="left" vertical="center" indent="1"/>
    </xf>
    <xf numFmtId="0" fontId="26" fillId="10" borderId="17" xfId="0" applyFont="1" applyFill="1" applyBorder="1" applyAlignment="1">
      <alignment horizontal="left" vertical="center" indent="1"/>
    </xf>
    <xf numFmtId="0" fontId="26" fillId="10" borderId="26" xfId="0" applyFont="1" applyFill="1" applyBorder="1" applyAlignment="1">
      <alignment horizontal="left" vertical="center" indent="1"/>
    </xf>
    <xf numFmtId="0" fontId="34" fillId="12" borderId="31" xfId="0" applyFont="1" applyFill="1" applyBorder="1" applyAlignment="1">
      <alignment horizontal="right" vertical="center" indent="1"/>
    </xf>
    <xf numFmtId="0" fontId="9" fillId="12" borderId="17" xfId="0" applyFont="1" applyFill="1" applyBorder="1" applyAlignment="1">
      <alignment horizontal="right" vertical="center" indent="1"/>
    </xf>
    <xf numFmtId="14" fontId="31" fillId="0" borderId="17" xfId="0" applyNumberFormat="1" applyFont="1" applyBorder="1" applyAlignment="1">
      <alignment horizontal="left" vertical="center" indent="1"/>
    </xf>
    <xf numFmtId="14" fontId="26" fillId="0" borderId="26" xfId="0" applyNumberFormat="1" applyFont="1" applyBorder="1" applyAlignment="1">
      <alignment horizontal="left" vertical="center" indent="1"/>
    </xf>
    <xf numFmtId="0" fontId="34" fillId="4" borderId="19" xfId="0" applyFont="1" applyFill="1" applyBorder="1" applyAlignment="1">
      <alignment horizontal="left" vertical="center" indent="1"/>
    </xf>
    <xf numFmtId="0" fontId="10" fillId="4" borderId="0" xfId="0" applyFont="1" applyFill="1" applyAlignment="1">
      <alignment horizontal="left" vertical="center" indent="1"/>
    </xf>
    <xf numFmtId="0" fontId="9" fillId="7" borderId="10" xfId="0" applyFont="1" applyFill="1" applyBorder="1" applyAlignment="1">
      <alignment horizontal="center" vertical="center"/>
    </xf>
    <xf numFmtId="0" fontId="9" fillId="7" borderId="7" xfId="0" applyFont="1" applyFill="1" applyBorder="1" applyAlignment="1">
      <alignment horizontal="center" vertical="center" wrapText="1"/>
    </xf>
    <xf numFmtId="0" fontId="9" fillId="7" borderId="18" xfId="0" applyFont="1" applyFill="1" applyBorder="1" applyAlignment="1">
      <alignment horizontal="center" vertical="center" wrapText="1"/>
    </xf>
    <xf numFmtId="0" fontId="0" fillId="10" borderId="3" xfId="0" applyFill="1" applyBorder="1" applyAlignment="1" applyProtection="1">
      <alignment horizontal="left" vertical="center" wrapText="1" indent="1"/>
      <protection locked="0"/>
    </xf>
    <xf numFmtId="0" fontId="12" fillId="10" borderId="4" xfId="0" applyFont="1" applyFill="1" applyBorder="1" applyAlignment="1" applyProtection="1">
      <alignment horizontal="left" vertical="center" wrapText="1" indent="1"/>
      <protection locked="0"/>
    </xf>
    <xf numFmtId="0" fontId="12" fillId="10" borderId="8" xfId="0" applyFont="1" applyFill="1" applyBorder="1" applyAlignment="1" applyProtection="1">
      <alignment horizontal="left" vertical="center" wrapText="1" indent="1"/>
      <protection locked="0"/>
    </xf>
    <xf numFmtId="44" fontId="33" fillId="10" borderId="3" xfId="18" applyFont="1" applyFill="1" applyBorder="1" applyAlignment="1" applyProtection="1">
      <alignment horizontal="left" vertical="center" indent="1" shrinkToFit="1"/>
      <protection locked="0"/>
    </xf>
    <xf numFmtId="44" fontId="14" fillId="10" borderId="4" xfId="18" applyFont="1" applyFill="1" applyBorder="1" applyAlignment="1" applyProtection="1">
      <alignment horizontal="left" vertical="center" indent="1" shrinkToFit="1"/>
      <protection locked="0"/>
    </xf>
    <xf numFmtId="44" fontId="14" fillId="10" borderId="8" xfId="18" applyFont="1" applyFill="1" applyBorder="1" applyAlignment="1" applyProtection="1">
      <alignment horizontal="left" vertical="center" indent="1" shrinkToFit="1"/>
      <protection locked="0"/>
    </xf>
    <xf numFmtId="14" fontId="54" fillId="13" borderId="3" xfId="20" applyNumberFormat="1" applyFont="1" applyFill="1" applyBorder="1" applyAlignment="1">
      <alignment horizontal="left" vertical="center" wrapText="1" indent="1"/>
    </xf>
    <xf numFmtId="14" fontId="54" fillId="13" borderId="4" xfId="20" applyNumberFormat="1" applyFont="1" applyFill="1" applyBorder="1" applyAlignment="1">
      <alignment horizontal="left" vertical="center" wrapText="1" indent="1"/>
    </xf>
    <xf numFmtId="0" fontId="0" fillId="10" borderId="50" xfId="0" applyFill="1" applyBorder="1" applyAlignment="1" applyProtection="1">
      <alignment horizontal="left" vertical="top" wrapText="1" indent="1"/>
      <protection locked="0"/>
    </xf>
    <xf numFmtId="0" fontId="19" fillId="10" borderId="44" xfId="0" applyFont="1" applyFill="1" applyBorder="1" applyAlignment="1" applyProtection="1">
      <alignment horizontal="left" vertical="top" wrapText="1" indent="1"/>
      <protection locked="0"/>
    </xf>
    <xf numFmtId="0" fontId="12" fillId="10" borderId="46" xfId="0" applyFont="1" applyFill="1" applyBorder="1" applyAlignment="1" applyProtection="1">
      <alignment horizontal="left" vertical="top" indent="1"/>
      <protection locked="0"/>
    </xf>
    <xf numFmtId="0" fontId="0" fillId="10" borderId="51" xfId="0" applyFill="1" applyBorder="1" applyAlignment="1" applyProtection="1">
      <alignment horizontal="center" vertical="center"/>
      <protection locked="0"/>
    </xf>
    <xf numFmtId="0" fontId="12" fillId="10" borderId="13" xfId="0" applyFont="1" applyFill="1" applyBorder="1" applyAlignment="1" applyProtection="1">
      <alignment horizontal="center" vertical="center"/>
      <protection locked="0"/>
    </xf>
    <xf numFmtId="0" fontId="12" fillId="10" borderId="47" xfId="0" applyFont="1" applyFill="1" applyBorder="1" applyAlignment="1" applyProtection="1">
      <alignment horizontal="center" vertical="center"/>
      <protection locked="0"/>
    </xf>
    <xf numFmtId="0" fontId="6" fillId="10" borderId="3" xfId="0" applyFont="1" applyFill="1" applyBorder="1" applyAlignment="1" applyProtection="1">
      <alignment horizontal="left" vertical="top" wrapText="1" indent="1"/>
      <protection locked="0"/>
    </xf>
    <xf numFmtId="0" fontId="42" fillId="10" borderId="4" xfId="0" applyFont="1" applyFill="1" applyBorder="1" applyAlignment="1" applyProtection="1">
      <alignment horizontal="left" vertical="top" wrapText="1" indent="1"/>
      <protection locked="0"/>
    </xf>
    <xf numFmtId="0" fontId="42" fillId="10" borderId="8" xfId="0" applyFont="1" applyFill="1" applyBorder="1" applyAlignment="1" applyProtection="1">
      <alignment horizontal="left" vertical="top" wrapText="1" indent="1"/>
      <protection locked="0"/>
    </xf>
    <xf numFmtId="0" fontId="6" fillId="10" borderId="11" xfId="0" applyFont="1" applyFill="1" applyBorder="1" applyAlignment="1" applyProtection="1">
      <alignment horizontal="center" vertical="top" wrapText="1"/>
      <protection locked="0"/>
    </xf>
    <xf numFmtId="0" fontId="6" fillId="10" borderId="2" xfId="0" applyFont="1" applyFill="1" applyBorder="1" applyAlignment="1" applyProtection="1">
      <alignment horizontal="center" vertical="top" wrapText="1"/>
      <protection locked="0"/>
    </xf>
    <xf numFmtId="0" fontId="44" fillId="13" borderId="4" xfId="20" applyFont="1" applyFill="1" applyBorder="1" applyAlignment="1">
      <alignment horizontal="left" vertical="center" wrapText="1" indent="1"/>
    </xf>
    <xf numFmtId="1" fontId="33" fillId="10" borderId="3" xfId="18" applyNumberFormat="1" applyFont="1" applyFill="1" applyBorder="1" applyAlignment="1" applyProtection="1">
      <alignment horizontal="left" vertical="center" wrapText="1" indent="1"/>
      <protection locked="0"/>
    </xf>
    <xf numFmtId="1" fontId="33" fillId="10" borderId="4" xfId="18" applyNumberFormat="1" applyFont="1" applyFill="1" applyBorder="1" applyAlignment="1" applyProtection="1">
      <alignment horizontal="left" vertical="center" wrapText="1" indent="1"/>
      <protection locked="0"/>
    </xf>
    <xf numFmtId="1" fontId="33" fillId="10" borderId="8" xfId="18" applyNumberFormat="1" applyFont="1" applyFill="1" applyBorder="1" applyAlignment="1" applyProtection="1">
      <alignment horizontal="left" vertical="center" wrapText="1" indent="1"/>
      <protection locked="0"/>
    </xf>
    <xf numFmtId="14" fontId="54" fillId="0" borderId="3" xfId="20" applyNumberFormat="1" applyFont="1" applyFill="1" applyBorder="1" applyAlignment="1" applyProtection="1">
      <alignment horizontal="left" vertical="center" wrapText="1"/>
    </xf>
    <xf numFmtId="14" fontId="54" fillId="0" borderId="4" xfId="20" applyNumberFormat="1" applyFont="1" applyFill="1" applyBorder="1" applyAlignment="1" applyProtection="1">
      <alignment horizontal="left" vertical="center" wrapText="1"/>
    </xf>
    <xf numFmtId="14" fontId="31" fillId="0" borderId="4" xfId="0" applyNumberFormat="1" applyFont="1" applyBorder="1" applyAlignment="1">
      <alignment horizontal="center" vertical="center" wrapText="1"/>
    </xf>
    <xf numFmtId="14" fontId="31" fillId="0" borderId="8" xfId="0" applyNumberFormat="1" applyFont="1" applyBorder="1" applyAlignment="1">
      <alignment horizontal="center" vertical="center" wrapText="1"/>
    </xf>
    <xf numFmtId="14" fontId="33" fillId="10" borderId="3" xfId="0" applyNumberFormat="1" applyFont="1" applyFill="1" applyBorder="1" applyAlignment="1" applyProtection="1">
      <alignment horizontal="center" vertical="center" wrapText="1"/>
      <protection locked="0"/>
    </xf>
    <xf numFmtId="14" fontId="33" fillId="10" borderId="4" xfId="0" applyNumberFormat="1" applyFont="1" applyFill="1" applyBorder="1" applyAlignment="1" applyProtection="1">
      <alignment horizontal="center" vertical="center" wrapText="1"/>
      <protection locked="0"/>
    </xf>
    <xf numFmtId="14" fontId="33" fillId="10" borderId="8" xfId="0" applyNumberFormat="1" applyFont="1" applyFill="1" applyBorder="1" applyAlignment="1" applyProtection="1">
      <alignment horizontal="center" vertical="center" wrapText="1"/>
      <protection locked="0"/>
    </xf>
    <xf numFmtId="49" fontId="33" fillId="10" borderId="3" xfId="18" applyNumberFormat="1" applyFont="1" applyFill="1" applyBorder="1" applyAlignment="1" applyProtection="1">
      <alignment horizontal="left" vertical="center" wrapText="1" indent="1"/>
      <protection locked="0"/>
    </xf>
    <xf numFmtId="49" fontId="14" fillId="10" borderId="4" xfId="18" applyNumberFormat="1" applyFont="1" applyFill="1" applyBorder="1" applyAlignment="1" applyProtection="1">
      <alignment horizontal="left" vertical="center" wrapText="1" indent="1"/>
      <protection locked="0"/>
    </xf>
    <xf numFmtId="49" fontId="14" fillId="10" borderId="8" xfId="18" applyNumberFormat="1" applyFont="1" applyFill="1" applyBorder="1" applyAlignment="1" applyProtection="1">
      <alignment horizontal="left" vertical="center" wrapText="1" indent="1"/>
      <protection locked="0"/>
    </xf>
    <xf numFmtId="44" fontId="0" fillId="10" borderId="3" xfId="18" applyFont="1" applyFill="1" applyBorder="1" applyAlignment="1" applyProtection="1">
      <alignment horizontal="left" vertical="center" wrapText="1" indent="1"/>
      <protection locked="0"/>
    </xf>
    <xf numFmtId="44" fontId="12" fillId="10" borderId="4" xfId="18" applyFont="1" applyFill="1" applyBorder="1" applyAlignment="1" applyProtection="1">
      <alignment horizontal="left" vertical="center" wrapText="1" indent="1"/>
      <protection locked="0"/>
    </xf>
    <xf numFmtId="44" fontId="12" fillId="10" borderId="8" xfId="18" applyFont="1" applyFill="1" applyBorder="1" applyAlignment="1" applyProtection="1">
      <alignment horizontal="left" vertical="center" wrapText="1" indent="1"/>
      <protection locked="0"/>
    </xf>
    <xf numFmtId="14" fontId="56" fillId="13" borderId="3" xfId="0" applyNumberFormat="1" applyFont="1" applyFill="1" applyBorder="1" applyAlignment="1">
      <alignment horizontal="left" vertical="center" wrapText="1" indent="1"/>
    </xf>
    <xf numFmtId="14" fontId="56" fillId="13" borderId="4" xfId="0" applyNumberFormat="1" applyFont="1" applyFill="1" applyBorder="1" applyAlignment="1">
      <alignment horizontal="left" vertical="center" wrapText="1" indent="1"/>
    </xf>
    <xf numFmtId="14" fontId="56" fillId="13" borderId="54" xfId="0" applyNumberFormat="1" applyFont="1" applyFill="1" applyBorder="1" applyAlignment="1">
      <alignment horizontal="left" vertical="center" wrapText="1" indent="1"/>
    </xf>
    <xf numFmtId="14" fontId="31" fillId="0" borderId="17" xfId="0" applyNumberFormat="1" applyFont="1" applyBorder="1" applyAlignment="1" applyProtection="1">
      <alignment horizontal="left" vertical="center" indent="1"/>
      <protection locked="0"/>
    </xf>
    <xf numFmtId="14" fontId="26" fillId="0" borderId="26" xfId="0" applyNumberFormat="1" applyFont="1" applyBorder="1" applyAlignment="1" applyProtection="1">
      <alignment horizontal="left" vertical="center" indent="1"/>
      <protection locked="0"/>
    </xf>
    <xf numFmtId="0" fontId="49" fillId="0" borderId="60" xfId="0" applyFont="1" applyBorder="1" applyAlignment="1">
      <alignment horizontal="right" vertical="center" wrapText="1"/>
    </xf>
    <xf numFmtId="0" fontId="34" fillId="11" borderId="19" xfId="0" applyFont="1" applyFill="1" applyBorder="1" applyAlignment="1">
      <alignment horizontal="left" vertical="center" indent="1"/>
    </xf>
    <xf numFmtId="0" fontId="10" fillId="11" borderId="0" xfId="0" applyFont="1" applyFill="1" applyAlignment="1">
      <alignment horizontal="left" vertical="center" indent="1"/>
    </xf>
    <xf numFmtId="0" fontId="31" fillId="10" borderId="28" xfId="0" applyFont="1" applyFill="1" applyBorder="1" applyAlignment="1" applyProtection="1">
      <alignment horizontal="left" vertical="center" indent="1"/>
      <protection locked="0"/>
    </xf>
    <xf numFmtId="0" fontId="26" fillId="10" borderId="21" xfId="0" applyFont="1" applyFill="1" applyBorder="1" applyAlignment="1" applyProtection="1">
      <alignment horizontal="left" vertical="center" indent="1"/>
      <protection locked="0"/>
    </xf>
    <xf numFmtId="0" fontId="26" fillId="10" borderId="22" xfId="0" applyFont="1" applyFill="1" applyBorder="1" applyAlignment="1" applyProtection="1">
      <alignment horizontal="left" vertical="center" indent="1"/>
      <protection locked="0"/>
    </xf>
    <xf numFmtId="0" fontId="31" fillId="10" borderId="6" xfId="0" applyFont="1" applyFill="1" applyBorder="1" applyAlignment="1" applyProtection="1">
      <alignment horizontal="left" vertical="center" wrapText="1" indent="1"/>
      <protection locked="0"/>
    </xf>
    <xf numFmtId="0" fontId="26" fillId="10" borderId="5" xfId="0" applyFont="1" applyFill="1" applyBorder="1" applyAlignment="1" applyProtection="1">
      <alignment horizontal="left" vertical="center" wrapText="1" indent="1"/>
      <protection locked="0"/>
    </xf>
    <xf numFmtId="0" fontId="26" fillId="10" borderId="23" xfId="0" applyFont="1" applyFill="1" applyBorder="1" applyAlignment="1" applyProtection="1">
      <alignment horizontal="left" vertical="center" wrapText="1" indent="1"/>
      <protection locked="0"/>
    </xf>
    <xf numFmtId="0" fontId="26" fillId="10" borderId="11" xfId="0" applyFont="1" applyFill="1" applyBorder="1" applyAlignment="1" applyProtection="1">
      <alignment horizontal="left" vertical="center" wrapText="1" indent="1"/>
      <protection locked="0"/>
    </xf>
    <xf numFmtId="0" fontId="26" fillId="10" borderId="2" xfId="0" applyFont="1" applyFill="1" applyBorder="1" applyAlignment="1" applyProtection="1">
      <alignment horizontal="left" vertical="center" wrapText="1" indent="1"/>
      <protection locked="0"/>
    </xf>
    <xf numFmtId="0" fontId="26" fillId="10" borderId="24" xfId="0" applyFont="1" applyFill="1" applyBorder="1" applyAlignment="1" applyProtection="1">
      <alignment horizontal="left" vertical="center" wrapText="1" indent="1"/>
      <protection locked="0"/>
    </xf>
    <xf numFmtId="0" fontId="31" fillId="0" borderId="4" xfId="0" applyFont="1" applyBorder="1" applyAlignment="1" applyProtection="1">
      <alignment horizontal="left" vertical="center" indent="1"/>
      <protection locked="0"/>
    </xf>
    <xf numFmtId="0" fontId="26" fillId="0" borderId="25" xfId="0" applyFont="1" applyBorder="1" applyAlignment="1" applyProtection="1">
      <alignment horizontal="left" vertical="center" indent="1"/>
      <protection locked="0"/>
    </xf>
    <xf numFmtId="0" fontId="31" fillId="10" borderId="16" xfId="0" applyFont="1" applyFill="1" applyBorder="1" applyAlignment="1" applyProtection="1">
      <alignment horizontal="left" vertical="center" indent="1"/>
      <protection locked="0"/>
    </xf>
    <xf numFmtId="0" fontId="26" fillId="10" borderId="17" xfId="0" applyFont="1" applyFill="1" applyBorder="1" applyAlignment="1" applyProtection="1">
      <alignment horizontal="left" vertical="center" indent="1"/>
      <protection locked="0"/>
    </xf>
    <xf numFmtId="0" fontId="26" fillId="10" borderId="26" xfId="0" applyFont="1" applyFill="1" applyBorder="1" applyAlignment="1" applyProtection="1">
      <alignment horizontal="left" vertical="center" indent="1"/>
      <protection locked="0"/>
    </xf>
    <xf numFmtId="0" fontId="2" fillId="0" borderId="0" xfId="23" applyAlignment="1">
      <alignment horizontal="left" wrapText="1"/>
    </xf>
    <xf numFmtId="0" fontId="2" fillId="15" borderId="0" xfId="23" applyFill="1" applyAlignment="1">
      <alignment horizontal="left" wrapText="1"/>
    </xf>
    <xf numFmtId="0" fontId="2" fillId="19" borderId="0" xfId="23" applyFill="1" applyAlignment="1">
      <alignment horizontal="left" vertical="top" wrapText="1"/>
    </xf>
    <xf numFmtId="0" fontId="2" fillId="18" borderId="0" xfId="23" applyFill="1" applyAlignment="1">
      <alignment horizontal="left" vertical="top" wrapText="1"/>
    </xf>
    <xf numFmtId="0" fontId="2" fillId="18" borderId="0" xfId="23" applyFill="1" applyAlignment="1">
      <alignment horizontal="left" vertical="top"/>
    </xf>
    <xf numFmtId="0" fontId="2" fillId="17" borderId="0" xfId="23" applyFill="1" applyAlignment="1" applyProtection="1">
      <alignment horizontal="left" vertical="center"/>
      <protection locked="0"/>
    </xf>
    <xf numFmtId="0" fontId="55" fillId="0" borderId="0" xfId="23" applyFont="1" applyAlignment="1">
      <alignment horizontal="left" vertical="top" wrapText="1"/>
    </xf>
    <xf numFmtId="0" fontId="2" fillId="20" borderId="0" xfId="23" applyFill="1" applyAlignment="1">
      <alignment horizontal="left"/>
    </xf>
    <xf numFmtId="14" fontId="2" fillId="20" borderId="0" xfId="23" applyNumberFormat="1" applyFill="1" applyAlignment="1">
      <alignment horizontal="left"/>
    </xf>
    <xf numFmtId="0" fontId="2" fillId="20" borderId="62" xfId="23" applyFill="1" applyBorder="1" applyAlignment="1">
      <alignment horizontal="left"/>
    </xf>
    <xf numFmtId="0" fontId="2" fillId="20" borderId="61" xfId="23" applyFill="1" applyBorder="1" applyAlignment="1">
      <alignment horizontal="left"/>
    </xf>
    <xf numFmtId="14" fontId="2" fillId="20" borderId="63" xfId="23" applyNumberFormat="1" applyFill="1" applyBorder="1" applyAlignment="1">
      <alignment horizontal="left"/>
    </xf>
    <xf numFmtId="0" fontId="2" fillId="0" borderId="0" xfId="23" applyAlignment="1">
      <alignment horizontal="left" vertical="top" wrapText="1"/>
    </xf>
    <xf numFmtId="0" fontId="2" fillId="17" borderId="0" xfId="23" applyFill="1" applyAlignment="1">
      <alignment horizontal="left" wrapText="1"/>
    </xf>
  </cellXfs>
  <cellStyles count="24">
    <cellStyle name="Currency" xfId="18" builtinId="4"/>
    <cellStyle name="Followed Hyperlink" xfId="16" builtinId="9" hidden="1"/>
    <cellStyle name="Followed Hyperlink" xfId="4" builtinId="9" hidden="1"/>
    <cellStyle name="Followed Hyperlink" xfId="6" builtinId="9" hidden="1"/>
    <cellStyle name="Followed Hyperlink" xfId="14" builtinId="9" hidden="1"/>
    <cellStyle name="Followed Hyperlink" xfId="2" builtinId="9" hidden="1"/>
    <cellStyle name="Followed Hyperlink" xfId="12" builtinId="9" hidden="1"/>
    <cellStyle name="Followed Hyperlink" xfId="10" builtinId="9" hidden="1"/>
    <cellStyle name="Followed Hyperlink" xfId="15" builtinId="9" hidden="1"/>
    <cellStyle name="Followed Hyperlink" xfId="8" builtinId="9" hidden="1"/>
    <cellStyle name="Hyperlink" xfId="1" builtinId="8" hidden="1"/>
    <cellStyle name="Hyperlink" xfId="9" builtinId="8" hidden="1"/>
    <cellStyle name="Hyperlink" xfId="11" builtinId="8" hidden="1"/>
    <cellStyle name="Hyperlink" xfId="3" builtinId="8" hidden="1"/>
    <cellStyle name="Hyperlink" xfId="5" builtinId="8" hidden="1"/>
    <cellStyle name="Hyperlink" xfId="7" builtinId="8" hidden="1"/>
    <cellStyle name="Hyperlink" xfId="13" builtinId="8" hidden="1"/>
    <cellStyle name="Hyperlink" xfId="20" builtinId="8"/>
    <cellStyle name="Hyperlink 2" xfId="22" xr:uid="{65FEED3B-0477-4FFA-8453-6005A23158F5}"/>
    <cellStyle name="Normal" xfId="0" builtinId="0"/>
    <cellStyle name="Normal 2" xfId="17" xr:uid="{00000000-0005-0000-0000-000000000000}"/>
    <cellStyle name="Normal 3" xfId="21" xr:uid="{C58BC6D3-160C-424B-B086-E32C98C99BDD}"/>
    <cellStyle name="Normal 3 2" xfId="23" xr:uid="{340D9F8E-7F11-402C-ABA4-7DCA5AF200D0}"/>
    <cellStyle name="Percent" xfId="19" builtinId="5"/>
  </cellStyles>
  <dxfs count="62">
    <dxf>
      <font>
        <color rgb="FF9C0006"/>
      </font>
      <fill>
        <patternFill>
          <bgColor rgb="FFFFC7CE"/>
        </patternFill>
      </fill>
    </dxf>
    <dxf>
      <font>
        <color theme="0"/>
      </font>
      <fill>
        <patternFill patternType="none">
          <bgColor auto="1"/>
        </patternFill>
      </fill>
    </dxf>
    <dxf>
      <font>
        <color theme="0"/>
      </font>
    </dxf>
    <dxf>
      <font>
        <color rgb="FF9C0006"/>
      </font>
      <fill>
        <patternFill>
          <bgColor rgb="FFFFC7CE"/>
        </patternFill>
      </fill>
    </dxf>
    <dxf>
      <font>
        <color theme="0"/>
      </font>
      <fill>
        <patternFill patternType="none">
          <bgColor auto="1"/>
        </patternFill>
      </fill>
    </dxf>
    <dxf>
      <font>
        <color rgb="FF9C0006"/>
      </font>
      <fill>
        <patternFill>
          <bgColor rgb="FFFFC7CE"/>
        </patternFill>
      </fill>
    </dxf>
    <dxf>
      <font>
        <color theme="0" tint="-4.9989318521683403E-2"/>
      </font>
      <fill>
        <patternFill patternType="none">
          <bgColor auto="1"/>
        </patternFill>
      </fill>
    </dxf>
    <dxf>
      <font>
        <color rgb="FF9C0006"/>
      </font>
      <fill>
        <patternFill>
          <bgColor rgb="FFFFC7CE"/>
        </patternFill>
      </fill>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theme="0"/>
      </font>
    </dxf>
    <dxf>
      <font>
        <color theme="0" tint="-4.9989318521683403E-2"/>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theme="0"/>
      </font>
    </dxf>
    <dxf>
      <font>
        <color theme="0" tint="-4.9989318521683403E-2"/>
      </font>
    </dxf>
    <dxf>
      <font>
        <color theme="0"/>
      </font>
    </dxf>
  </dxfs>
  <tableStyles count="0" defaultTableStyle="TableStyleMedium9" defaultPivotStyle="PivotStyleMedium4"/>
  <colors>
    <mruColors>
      <color rgb="FFC9C9C9"/>
      <color rgb="FFD9D9D9"/>
      <color rgb="FF222B35"/>
      <color rgb="FFA50021"/>
      <color rgb="FFADBACB"/>
      <color rgb="FFFFFFFF"/>
      <color rgb="FFD6DCE4"/>
      <color rgb="FF8A9CB4"/>
      <color rgb="FF333F4F"/>
      <color rgb="FF4454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eetMetadata" Target="metadata.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IC-Business-Process-Flowchart-Template2"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Towing-Invoice-Template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 Process Flowchar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wing Invoice"/>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jp.gov/sites/g/files/xyckuh241/files/media/document/New_Procurement_Guide.pdf" TargetMode="External"/><Relationship Id="rId1" Type="http://schemas.openxmlformats.org/officeDocument/2006/relationships/hyperlink" Target="https://www.gsa.gov/travel/plan-book/per-diem-rate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jp.gov/sites/g/files/xyckuh241/files/media/document/New_Procurement_Guide.pdf" TargetMode="External"/><Relationship Id="rId1" Type="http://schemas.openxmlformats.org/officeDocument/2006/relationships/hyperlink" Target="https://www.gsa.gov/travel/plan-book/per-diem-rates"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hyperlink" Target="https://www.ojp.gov/funding/financialguidedoj/iii-postaward-requirement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hyperlink" Target="https://www.ojp.gov/funding/financialguidedoj/iii-postaward-requirement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C89F5-0283-4B5F-92C2-8261BBEE3D9E}">
  <sheetPr>
    <tabColor rgb="FFFFFF00"/>
    <pageSetUpPr fitToPage="1"/>
  </sheetPr>
  <dimension ref="B1:W165"/>
  <sheetViews>
    <sheetView showGridLines="0" topLeftCell="A58" zoomScale="85" zoomScaleNormal="85" zoomScaleSheetLayoutView="100" zoomScalePageLayoutView="75" workbookViewId="0">
      <selection activeCell="T52" sqref="T52"/>
    </sheetView>
  </sheetViews>
  <sheetFormatPr defaultColWidth="11" defaultRowHeight="15.75"/>
  <cols>
    <col min="1" max="1" width="3.375" customWidth="1"/>
    <col min="2" max="2" width="53.875" customWidth="1"/>
    <col min="3" max="4" width="17.125" customWidth="1"/>
    <col min="5" max="6" width="12.625" customWidth="1"/>
    <col min="7" max="7" width="13.875" customWidth="1"/>
    <col min="8" max="10" width="12.625" customWidth="1"/>
    <col min="11" max="11" width="15.875" customWidth="1"/>
    <col min="12" max="12" width="15.875" hidden="1" customWidth="1"/>
    <col min="13" max="13" width="61.25" hidden="1" customWidth="1"/>
    <col min="14" max="14" width="40.75" style="3" hidden="1" customWidth="1"/>
    <col min="15" max="15" width="22.25" hidden="1" customWidth="1"/>
    <col min="16" max="16" width="3.5" customWidth="1"/>
    <col min="17" max="17" width="47.25" customWidth="1"/>
    <col min="18" max="23" width="11" customWidth="1"/>
  </cols>
  <sheetData>
    <row r="1" spans="2:23" ht="50.1" customHeight="1" thickBot="1">
      <c r="B1" s="96" t="s">
        <v>164</v>
      </c>
      <c r="C1" s="96"/>
      <c r="D1" s="96"/>
      <c r="E1" s="96"/>
      <c r="F1" s="96"/>
      <c r="G1" s="91"/>
      <c r="H1" s="91"/>
      <c r="I1" s="91"/>
      <c r="J1" s="91"/>
      <c r="K1" s="91"/>
    </row>
    <row r="2" spans="2:23" ht="20.100000000000001" customHeight="1" thickTop="1">
      <c r="B2" s="29" t="s">
        <v>0</v>
      </c>
      <c r="C2" s="355" t="s">
        <v>1</v>
      </c>
      <c r="D2" s="356"/>
      <c r="E2" s="357"/>
      <c r="F2" s="19"/>
      <c r="G2" s="358" t="s">
        <v>19</v>
      </c>
      <c r="H2" s="359"/>
      <c r="I2" s="359"/>
      <c r="J2" s="359"/>
      <c r="K2" s="360"/>
    </row>
    <row r="3" spans="2:23" ht="20.100000000000001" customHeight="1">
      <c r="B3" s="361" t="s">
        <v>2</v>
      </c>
      <c r="C3" s="363" t="s">
        <v>154</v>
      </c>
      <c r="D3" s="364"/>
      <c r="E3" s="365"/>
      <c r="F3" s="20"/>
      <c r="G3" s="369" t="s">
        <v>3</v>
      </c>
      <c r="H3" s="370"/>
      <c r="I3" s="370"/>
      <c r="J3" s="371" t="s">
        <v>291</v>
      </c>
      <c r="K3" s="372"/>
    </row>
    <row r="4" spans="2:23" ht="20.100000000000001" customHeight="1">
      <c r="B4" s="362"/>
      <c r="C4" s="366"/>
      <c r="D4" s="367"/>
      <c r="E4" s="368"/>
      <c r="F4" s="20"/>
      <c r="G4" s="369" t="s">
        <v>4</v>
      </c>
      <c r="H4" s="370"/>
      <c r="I4" s="370"/>
      <c r="J4" s="371" t="s">
        <v>20</v>
      </c>
      <c r="K4" s="372"/>
    </row>
    <row r="5" spans="2:23" ht="20.100000000000001" customHeight="1" thickBot="1">
      <c r="B5" s="30" t="s">
        <v>138</v>
      </c>
      <c r="C5" s="376" t="s">
        <v>21</v>
      </c>
      <c r="D5" s="377"/>
      <c r="E5" s="378"/>
      <c r="F5" s="19"/>
      <c r="G5" s="379" t="s">
        <v>22</v>
      </c>
      <c r="H5" s="380"/>
      <c r="I5" s="380"/>
      <c r="J5" s="381">
        <v>44927</v>
      </c>
      <c r="K5" s="382"/>
    </row>
    <row r="6" spans="2:23" ht="8.1" customHeight="1" thickTop="1">
      <c r="B6" s="91"/>
      <c r="C6" s="91"/>
      <c r="D6" s="91"/>
      <c r="E6" s="91"/>
      <c r="F6" s="91"/>
      <c r="G6" s="91"/>
      <c r="H6" s="91"/>
      <c r="I6" s="91"/>
      <c r="J6" s="91"/>
      <c r="K6" s="91"/>
    </row>
    <row r="7" spans="2:23" ht="24.95" customHeight="1" thickBot="1">
      <c r="B7" s="383" t="s">
        <v>5</v>
      </c>
      <c r="C7" s="384"/>
      <c r="D7" s="384"/>
      <c r="E7" s="384"/>
      <c r="F7" s="384"/>
      <c r="G7" s="384"/>
      <c r="H7" s="384"/>
      <c r="I7" s="384"/>
      <c r="J7" s="384"/>
      <c r="K7" s="384"/>
    </row>
    <row r="8" spans="2:23" ht="24.95" customHeight="1" thickTop="1">
      <c r="B8" s="21" t="s">
        <v>6</v>
      </c>
      <c r="C8" s="373" t="s">
        <v>23</v>
      </c>
      <c r="D8" s="373" t="s">
        <v>24</v>
      </c>
      <c r="E8" s="328" t="s">
        <v>25</v>
      </c>
      <c r="F8" s="386"/>
      <c r="G8" s="328" t="s">
        <v>165</v>
      </c>
      <c r="H8" s="328" t="s">
        <v>166</v>
      </c>
      <c r="I8" s="328" t="s">
        <v>167</v>
      </c>
      <c r="J8" s="373" t="s">
        <v>168</v>
      </c>
      <c r="K8" s="328" t="s">
        <v>153</v>
      </c>
      <c r="Q8" s="215" t="s">
        <v>187</v>
      </c>
      <c r="S8" s="325"/>
      <c r="T8" s="325"/>
      <c r="U8" s="325"/>
      <c r="V8" s="325"/>
      <c r="W8" s="325"/>
    </row>
    <row r="9" spans="2:23" ht="24.95" customHeight="1">
      <c r="B9" s="22" t="s">
        <v>7</v>
      </c>
      <c r="C9" s="385"/>
      <c r="D9" s="385"/>
      <c r="E9" s="329"/>
      <c r="F9" s="387"/>
      <c r="G9" s="329"/>
      <c r="H9" s="329"/>
      <c r="I9" s="329"/>
      <c r="J9" s="374"/>
      <c r="K9" s="375"/>
      <c r="Q9" s="216"/>
      <c r="S9" s="325"/>
      <c r="T9" s="325"/>
      <c r="U9" s="325"/>
      <c r="V9" s="325"/>
      <c r="W9" s="325"/>
    </row>
    <row r="10" spans="2:23" ht="30" customHeight="1">
      <c r="B10" s="31" t="s">
        <v>8</v>
      </c>
      <c r="C10" s="32">
        <f>K36</f>
        <v>26066</v>
      </c>
      <c r="D10" s="33">
        <f>L36</f>
        <v>0</v>
      </c>
      <c r="E10" s="326"/>
      <c r="F10" s="327"/>
      <c r="G10" s="124">
        <f>C10/3</f>
        <v>8688.6666666666661</v>
      </c>
      <c r="H10" s="124">
        <v>8688.67</v>
      </c>
      <c r="I10" s="124">
        <v>8688.67</v>
      </c>
      <c r="J10" s="124">
        <v>0</v>
      </c>
      <c r="K10" s="32">
        <f>ROUND((G10+H10+I10+J10),0)</f>
        <v>26066</v>
      </c>
      <c r="L10" s="1"/>
      <c r="N10" s="121" t="str">
        <f t="shared" ref="N10:N16" si="0">IF(K10=C10,"Good","Quarterly projections don't match proposed budget")</f>
        <v>Good</v>
      </c>
      <c r="Q10" s="216"/>
      <c r="S10" s="325"/>
      <c r="T10" s="325"/>
      <c r="U10" s="325"/>
      <c r="V10" s="325"/>
      <c r="W10" s="325"/>
    </row>
    <row r="11" spans="2:23" ht="33" customHeight="1">
      <c r="B11" s="31" t="s">
        <v>9</v>
      </c>
      <c r="C11" s="32">
        <f>K49</f>
        <v>5510</v>
      </c>
      <c r="D11" s="33">
        <f>L49</f>
        <v>0</v>
      </c>
      <c r="E11" s="326"/>
      <c r="F11" s="327"/>
      <c r="G11" s="124">
        <f>5510/3</f>
        <v>1836.6666666666667</v>
      </c>
      <c r="H11" s="124">
        <f>5510/3</f>
        <v>1836.6666666666667</v>
      </c>
      <c r="I11" s="124">
        <f>5510/3</f>
        <v>1836.6666666666667</v>
      </c>
      <c r="J11" s="124">
        <v>0</v>
      </c>
      <c r="K11" s="32">
        <f t="shared" ref="K11:K16" si="1">ROUND((G11+H11+I11+J11),0)</f>
        <v>5510</v>
      </c>
      <c r="L11" s="1"/>
      <c r="N11" s="121" t="str">
        <f t="shared" si="0"/>
        <v>Good</v>
      </c>
      <c r="Q11" s="216"/>
      <c r="S11" s="325"/>
      <c r="T11" s="325"/>
      <c r="U11" s="325"/>
      <c r="V11" s="325"/>
      <c r="W11" s="325"/>
    </row>
    <row r="12" spans="2:23" ht="30" customHeight="1">
      <c r="B12" s="31" t="s">
        <v>10</v>
      </c>
      <c r="C12" s="32">
        <f>K88</f>
        <v>5744</v>
      </c>
      <c r="D12" s="33">
        <f>L88</f>
        <v>0</v>
      </c>
      <c r="E12" s="326"/>
      <c r="F12" s="327"/>
      <c r="G12" s="124">
        <v>486</v>
      </c>
      <c r="H12" s="124">
        <f>5744-971</f>
        <v>4773</v>
      </c>
      <c r="I12" s="124">
        <v>485</v>
      </c>
      <c r="J12" s="124">
        <v>0</v>
      </c>
      <c r="K12" s="32">
        <f t="shared" si="1"/>
        <v>5744</v>
      </c>
      <c r="L12" s="1"/>
      <c r="N12" s="121" t="str">
        <f t="shared" si="0"/>
        <v>Good</v>
      </c>
      <c r="Q12" s="216"/>
    </row>
    <row r="13" spans="2:23" ht="30" customHeight="1">
      <c r="B13" s="31" t="s">
        <v>11</v>
      </c>
      <c r="C13" s="32">
        <f>K101</f>
        <v>37500</v>
      </c>
      <c r="D13" s="33">
        <f>L101</f>
        <v>0</v>
      </c>
      <c r="E13" s="326"/>
      <c r="F13" s="327"/>
      <c r="G13" s="124">
        <f>11000+8500</f>
        <v>19500</v>
      </c>
      <c r="H13" s="124">
        <v>18000</v>
      </c>
      <c r="I13" s="124">
        <v>0</v>
      </c>
      <c r="J13" s="124">
        <v>0</v>
      </c>
      <c r="K13" s="32">
        <f t="shared" si="1"/>
        <v>37500</v>
      </c>
      <c r="L13" s="1"/>
      <c r="N13" s="121" t="str">
        <f t="shared" si="0"/>
        <v>Good</v>
      </c>
      <c r="Q13" s="216"/>
    </row>
    <row r="14" spans="2:23" ht="30" customHeight="1">
      <c r="B14" s="31" t="s">
        <v>12</v>
      </c>
      <c r="C14" s="32">
        <f>K119</f>
        <v>12500</v>
      </c>
      <c r="D14" s="33">
        <f>L119</f>
        <v>0</v>
      </c>
      <c r="E14" s="326"/>
      <c r="F14" s="327"/>
      <c r="G14" s="124">
        <v>10890</v>
      </c>
      <c r="H14" s="124">
        <v>800</v>
      </c>
      <c r="I14" s="124">
        <v>810</v>
      </c>
      <c r="J14" s="124">
        <v>0</v>
      </c>
      <c r="K14" s="32">
        <f t="shared" si="1"/>
        <v>12500</v>
      </c>
      <c r="L14" s="1"/>
      <c r="N14" s="121" t="str">
        <f t="shared" si="0"/>
        <v>Good</v>
      </c>
      <c r="Q14" s="216"/>
    </row>
    <row r="15" spans="2:23" ht="30" customHeight="1">
      <c r="B15" s="31" t="s">
        <v>13</v>
      </c>
      <c r="C15" s="32">
        <f>K137</f>
        <v>18975</v>
      </c>
      <c r="D15" s="33">
        <f>L137</f>
        <v>0</v>
      </c>
      <c r="E15" s="326"/>
      <c r="F15" s="327"/>
      <c r="G15" s="124">
        <v>5467</v>
      </c>
      <c r="H15" s="124">
        <v>6166</v>
      </c>
      <c r="I15" s="124">
        <v>7342</v>
      </c>
      <c r="J15" s="124">
        <v>0</v>
      </c>
      <c r="K15" s="32">
        <f t="shared" si="1"/>
        <v>18975</v>
      </c>
      <c r="L15" s="1"/>
      <c r="N15" s="121" t="str">
        <f t="shared" si="0"/>
        <v>Good</v>
      </c>
      <c r="Q15" s="216"/>
    </row>
    <row r="16" spans="2:23" ht="30" customHeight="1" thickBot="1">
      <c r="B16" s="31" t="s">
        <v>14</v>
      </c>
      <c r="C16" s="32">
        <f>K155</f>
        <v>63475</v>
      </c>
      <c r="D16" s="33">
        <f>L155</f>
        <v>0</v>
      </c>
      <c r="E16" s="326"/>
      <c r="F16" s="327"/>
      <c r="G16" s="124">
        <v>21158</v>
      </c>
      <c r="H16" s="124">
        <v>21158</v>
      </c>
      <c r="I16" s="124">
        <v>21159</v>
      </c>
      <c r="J16" s="124">
        <v>0</v>
      </c>
      <c r="K16" s="32">
        <f t="shared" si="1"/>
        <v>63475</v>
      </c>
      <c r="L16" s="1"/>
      <c r="N16" s="121" t="str">
        <f t="shared" si="0"/>
        <v>Good</v>
      </c>
      <c r="Q16" s="217"/>
    </row>
    <row r="17" spans="2:17" ht="21.95" customHeight="1" thickTop="1">
      <c r="B17" s="23" t="s">
        <v>15</v>
      </c>
      <c r="C17" s="35">
        <f>SUM(C10:C16)</f>
        <v>169770</v>
      </c>
      <c r="D17" s="36">
        <f>SUM(D10:D16)</f>
        <v>0</v>
      </c>
      <c r="E17" s="37"/>
      <c r="F17" s="38"/>
      <c r="G17" s="35">
        <f>SUM(G10:G16)</f>
        <v>68026.333333333328</v>
      </c>
      <c r="H17" s="35">
        <f>SUM(H10:H16)</f>
        <v>61422.33666666667</v>
      </c>
      <c r="I17" s="35">
        <f>SUM(I10:I16)</f>
        <v>40321.33666666667</v>
      </c>
      <c r="J17" s="35">
        <f>SUM(J10:J16)</f>
        <v>0</v>
      </c>
      <c r="K17" s="35">
        <f>SUM(K10:K16)</f>
        <v>169770</v>
      </c>
    </row>
    <row r="18" spans="2:17" ht="30" hidden="1" customHeight="1">
      <c r="B18" s="39" t="s">
        <v>16</v>
      </c>
      <c r="C18" s="40">
        <f>K162</f>
        <v>12387</v>
      </c>
      <c r="D18" s="41">
        <v>0</v>
      </c>
      <c r="E18" s="348"/>
      <c r="F18" s="349"/>
      <c r="G18" s="125">
        <v>3139</v>
      </c>
      <c r="H18" s="125">
        <v>3845</v>
      </c>
      <c r="I18" s="125">
        <v>2962</v>
      </c>
      <c r="J18" s="125">
        <v>0</v>
      </c>
      <c r="K18" s="126">
        <f>G18+H18+I18+J18</f>
        <v>9946</v>
      </c>
      <c r="L18" s="1"/>
      <c r="N18" s="1" t="str">
        <f t="shared" ref="N18" si="2">IF(K18=C18,"Good","Check Figures")</f>
        <v>Check Figures</v>
      </c>
    </row>
    <row r="19" spans="2:17" ht="21.95" hidden="1" customHeight="1">
      <c r="B19" s="24" t="s">
        <v>17</v>
      </c>
      <c r="C19" s="42">
        <f>SUM(C18:C18)</f>
        <v>12387</v>
      </c>
      <c r="D19" s="42">
        <f>SUM(D18:D18)</f>
        <v>0</v>
      </c>
      <c r="E19" s="43"/>
      <c r="F19" s="43"/>
      <c r="G19" s="43"/>
      <c r="H19" s="43"/>
      <c r="I19" s="43"/>
      <c r="J19" s="43"/>
      <c r="K19" s="44"/>
    </row>
    <row r="20" spans="2:17" ht="8.1" hidden="1" customHeight="1">
      <c r="B20" s="91"/>
      <c r="C20" s="92"/>
      <c r="D20" s="92"/>
      <c r="E20" s="93"/>
      <c r="F20" s="93"/>
      <c r="G20" s="93"/>
      <c r="H20" s="93"/>
      <c r="I20" s="93"/>
      <c r="J20" s="93"/>
      <c r="K20" s="92"/>
    </row>
    <row r="21" spans="2:17" ht="21.95" hidden="1" customHeight="1">
      <c r="B21" s="24" t="s">
        <v>18</v>
      </c>
      <c r="C21" s="42">
        <f>C17+C19</f>
        <v>182157</v>
      </c>
      <c r="D21" s="45">
        <f>D17+D19</f>
        <v>0</v>
      </c>
      <c r="E21" s="46"/>
      <c r="F21" s="47"/>
      <c r="G21" s="47"/>
      <c r="H21" s="47"/>
      <c r="I21" s="47"/>
      <c r="J21" s="47"/>
      <c r="K21" s="44"/>
    </row>
    <row r="22" spans="2:17" ht="21.95" customHeight="1">
      <c r="B22" s="87"/>
      <c r="C22" s="88"/>
      <c r="D22" s="88"/>
      <c r="E22" s="89"/>
      <c r="F22" s="90"/>
      <c r="G22" s="89"/>
      <c r="H22" s="89"/>
      <c r="I22" s="89"/>
      <c r="J22" s="89"/>
      <c r="K22" s="89"/>
    </row>
    <row r="23" spans="2:17" ht="24.95" customHeight="1">
      <c r="B23" s="331" t="s">
        <v>26</v>
      </c>
      <c r="C23" s="332"/>
      <c r="D23" s="332"/>
      <c r="E23" s="332"/>
      <c r="F23" s="332"/>
      <c r="G23" s="332"/>
      <c r="H23" s="332"/>
      <c r="I23" s="332"/>
      <c r="J23" s="332"/>
      <c r="K23" s="332"/>
      <c r="L23" s="332"/>
      <c r="M23" s="332"/>
    </row>
    <row r="24" spans="2:17" ht="24.95" customHeight="1">
      <c r="B24" s="333" t="s">
        <v>6</v>
      </c>
      <c r="C24" s="334"/>
      <c r="D24" s="334"/>
      <c r="E24" s="334"/>
      <c r="F24" s="334"/>
      <c r="G24" s="334"/>
      <c r="H24" s="334"/>
      <c r="I24" s="334"/>
      <c r="J24" s="334"/>
      <c r="K24" s="334"/>
      <c r="L24" s="334"/>
      <c r="M24" s="334"/>
      <c r="N24" s="330"/>
      <c r="O24" t="s">
        <v>27</v>
      </c>
    </row>
    <row r="25" spans="2:17" ht="24.95" customHeight="1">
      <c r="B25" s="335" t="s">
        <v>7</v>
      </c>
      <c r="C25" s="336"/>
      <c r="D25" s="336"/>
      <c r="E25" s="336"/>
      <c r="F25" s="336"/>
      <c r="G25" s="336"/>
      <c r="H25" s="336"/>
      <c r="I25" s="336"/>
      <c r="J25" s="336"/>
      <c r="K25" s="336"/>
      <c r="L25" s="336"/>
      <c r="M25" s="336"/>
      <c r="N25" s="330"/>
      <c r="O25" t="s">
        <v>28</v>
      </c>
    </row>
    <row r="26" spans="2:17" ht="37.5" customHeight="1" thickBot="1">
      <c r="B26" s="94" t="s">
        <v>29</v>
      </c>
      <c r="C26" s="283" t="s">
        <v>30</v>
      </c>
      <c r="D26" s="284"/>
      <c r="E26" s="284"/>
      <c r="F26" s="284"/>
      <c r="G26" s="284"/>
      <c r="H26" s="284"/>
      <c r="I26" s="284"/>
      <c r="J26" s="284"/>
      <c r="K26" s="284"/>
      <c r="L26" s="284"/>
      <c r="M26" s="285"/>
      <c r="N26" s="105"/>
      <c r="O26" t="s">
        <v>31</v>
      </c>
    </row>
    <row r="27" spans="2:17" ht="54" customHeight="1" thickTop="1">
      <c r="B27" s="48" t="s">
        <v>148</v>
      </c>
      <c r="C27" s="289" t="s">
        <v>163</v>
      </c>
      <c r="D27" s="346"/>
      <c r="E27" s="347"/>
      <c r="F27" s="49" t="s">
        <v>114</v>
      </c>
      <c r="G27" s="50" t="s">
        <v>155</v>
      </c>
      <c r="H27" s="50" t="s">
        <v>156</v>
      </c>
      <c r="I27" s="50" t="s">
        <v>157</v>
      </c>
      <c r="J27" s="10" t="s">
        <v>32</v>
      </c>
      <c r="K27" s="10" t="s">
        <v>33</v>
      </c>
      <c r="L27" s="51" t="s">
        <v>34</v>
      </c>
      <c r="M27" s="51" t="s">
        <v>35</v>
      </c>
      <c r="N27" s="4"/>
      <c r="O27" t="s">
        <v>36</v>
      </c>
      <c r="Q27" s="215" t="s">
        <v>188</v>
      </c>
    </row>
    <row r="28" spans="2:17" ht="33" customHeight="1">
      <c r="B28" s="127" t="s">
        <v>112</v>
      </c>
      <c r="C28" s="308" t="s">
        <v>181</v>
      </c>
      <c r="D28" s="309"/>
      <c r="E28" s="310"/>
      <c r="F28" s="128" t="s">
        <v>37</v>
      </c>
      <c r="G28" s="129">
        <v>60000</v>
      </c>
      <c r="H28" s="128" t="s">
        <v>36</v>
      </c>
      <c r="I28" s="130">
        <v>1</v>
      </c>
      <c r="J28" s="131">
        <f>10420/42000</f>
        <v>0.24809523809523809</v>
      </c>
      <c r="K28" s="56">
        <f>ROUND((G28*I28*J28),0)</f>
        <v>14886</v>
      </c>
      <c r="L28" s="40">
        <v>0</v>
      </c>
      <c r="M28" s="57"/>
      <c r="N28" s="132" t="str">
        <f t="shared" ref="N28:N35" si="3">IF(AND(J28&lt;5%,J28&gt;0%),"If awarded, expect a discussion about the efficient distribution of your budget and the need for personnel support whose percentage of time is 5% or less.", " ")</f>
        <v xml:space="preserve"> </v>
      </c>
      <c r="Q28" s="216"/>
    </row>
    <row r="29" spans="2:17" ht="33" customHeight="1">
      <c r="B29" s="133" t="s">
        <v>113</v>
      </c>
      <c r="C29" s="308" t="s">
        <v>182</v>
      </c>
      <c r="D29" s="309"/>
      <c r="E29" s="310"/>
      <c r="F29" s="128" t="s">
        <v>37</v>
      </c>
      <c r="G29" s="129">
        <v>45000</v>
      </c>
      <c r="H29" s="128" t="s">
        <v>36</v>
      </c>
      <c r="I29" s="130">
        <v>1</v>
      </c>
      <c r="J29" s="131">
        <v>0.1</v>
      </c>
      <c r="K29" s="56">
        <f>ROUND((G29*I29*J29),0)</f>
        <v>4500</v>
      </c>
      <c r="L29" s="40">
        <v>0</v>
      </c>
      <c r="M29" s="57"/>
      <c r="N29" s="132" t="str">
        <f t="shared" si="3"/>
        <v xml:space="preserve"> </v>
      </c>
      <c r="Q29" s="216"/>
    </row>
    <row r="30" spans="2:17" ht="33" customHeight="1">
      <c r="B30" s="133" t="s">
        <v>120</v>
      </c>
      <c r="C30" s="308" t="s">
        <v>181</v>
      </c>
      <c r="D30" s="309"/>
      <c r="E30" s="310"/>
      <c r="F30" s="128" t="s">
        <v>37</v>
      </c>
      <c r="G30" s="129">
        <v>65000</v>
      </c>
      <c r="H30" s="128" t="s">
        <v>36</v>
      </c>
      <c r="I30" s="130">
        <v>1</v>
      </c>
      <c r="J30" s="131">
        <f>2615/85000</f>
        <v>3.0764705882352941E-2</v>
      </c>
      <c r="K30" s="56">
        <f>ROUND((G30*I30*J30),0)</f>
        <v>2000</v>
      </c>
      <c r="L30" s="40">
        <v>0</v>
      </c>
      <c r="M30" s="57"/>
      <c r="N30" s="132" t="str">
        <f t="shared" si="3"/>
        <v>If awarded, expect a discussion about the efficient distribution of your budget and the need for personnel support whose percentage of time is 5% or less.</v>
      </c>
      <c r="Q30" s="216"/>
    </row>
    <row r="31" spans="2:17" ht="33" customHeight="1">
      <c r="B31" s="127" t="s">
        <v>119</v>
      </c>
      <c r="C31" s="308" t="s">
        <v>183</v>
      </c>
      <c r="D31" s="309"/>
      <c r="E31" s="310"/>
      <c r="F31" s="128" t="s">
        <v>38</v>
      </c>
      <c r="G31" s="129">
        <v>15</v>
      </c>
      <c r="H31" s="128" t="s">
        <v>27</v>
      </c>
      <c r="I31" s="130">
        <v>312</v>
      </c>
      <c r="J31" s="131">
        <v>1</v>
      </c>
      <c r="K31" s="56">
        <f>ROUND((G31*I31*J31),0)</f>
        <v>4680</v>
      </c>
      <c r="L31" s="40">
        <v>0</v>
      </c>
      <c r="M31" s="57"/>
      <c r="N31" s="132" t="str">
        <f t="shared" si="3"/>
        <v xml:space="preserve"> </v>
      </c>
      <c r="Q31" s="216"/>
    </row>
    <row r="32" spans="2:17" ht="33" customHeight="1">
      <c r="B32" s="337" t="s">
        <v>197</v>
      </c>
      <c r="C32" s="338"/>
      <c r="D32" s="338"/>
      <c r="E32" s="338"/>
      <c r="F32" s="338"/>
      <c r="G32" s="338"/>
      <c r="H32" s="338"/>
      <c r="I32" s="338"/>
      <c r="J32" s="338"/>
      <c r="K32" s="339"/>
      <c r="L32" s="40">
        <v>0</v>
      </c>
      <c r="M32" s="57"/>
      <c r="N32" s="132" t="str">
        <f t="shared" si="3"/>
        <v xml:space="preserve"> </v>
      </c>
      <c r="Q32" s="216"/>
    </row>
    <row r="33" spans="2:17" ht="33" customHeight="1">
      <c r="B33" s="340"/>
      <c r="C33" s="341"/>
      <c r="D33" s="341"/>
      <c r="E33" s="341"/>
      <c r="F33" s="341"/>
      <c r="G33" s="341"/>
      <c r="H33" s="341"/>
      <c r="I33" s="341"/>
      <c r="J33" s="341"/>
      <c r="K33" s="342"/>
      <c r="L33" s="40">
        <v>0</v>
      </c>
      <c r="M33" s="57"/>
      <c r="N33" s="132" t="str">
        <f>IF(AND(J33&lt;5%,J33&gt;0%),"If awarded, expect a discussion about the efficient distribution of your budget and the need for personnel support whose percentage of time is 5% or less.", " ")</f>
        <v xml:space="preserve"> </v>
      </c>
      <c r="Q33" s="216"/>
    </row>
    <row r="34" spans="2:17" ht="33" customHeight="1">
      <c r="B34" s="340"/>
      <c r="C34" s="341"/>
      <c r="D34" s="341"/>
      <c r="E34" s="341"/>
      <c r="F34" s="341"/>
      <c r="G34" s="341"/>
      <c r="H34" s="341"/>
      <c r="I34" s="341"/>
      <c r="J34" s="341"/>
      <c r="K34" s="342"/>
      <c r="L34" s="40">
        <v>0</v>
      </c>
      <c r="M34" s="57"/>
      <c r="N34" s="132" t="str">
        <f t="shared" si="3"/>
        <v xml:space="preserve"> </v>
      </c>
      <c r="Q34" s="216"/>
    </row>
    <row r="35" spans="2:17" ht="33" customHeight="1" thickBot="1">
      <c r="B35" s="343"/>
      <c r="C35" s="344"/>
      <c r="D35" s="344"/>
      <c r="E35" s="344"/>
      <c r="F35" s="344"/>
      <c r="G35" s="344"/>
      <c r="H35" s="344"/>
      <c r="I35" s="344"/>
      <c r="J35" s="344"/>
      <c r="K35" s="345"/>
      <c r="L35" s="40">
        <v>0</v>
      </c>
      <c r="M35" s="57"/>
      <c r="N35" s="132" t="str">
        <f t="shared" si="3"/>
        <v xml:space="preserve"> </v>
      </c>
      <c r="Q35" s="217"/>
    </row>
    <row r="36" spans="2:17" ht="21.95" customHeight="1" thickTop="1">
      <c r="B36" s="286" t="s">
        <v>39</v>
      </c>
      <c r="C36" s="350"/>
      <c r="D36" s="350"/>
      <c r="E36" s="350"/>
      <c r="F36" s="350"/>
      <c r="G36" s="350"/>
      <c r="H36" s="350"/>
      <c r="I36" s="350"/>
      <c r="J36" s="351"/>
      <c r="K36" s="17">
        <f>SUM(K28:K35)</f>
        <v>26066</v>
      </c>
      <c r="L36" s="17">
        <f>SUM(L28:L35)</f>
        <v>0</v>
      </c>
      <c r="M36" s="17"/>
      <c r="Q36" s="134"/>
    </row>
    <row r="37" spans="2:17" ht="37.5" customHeight="1" thickBot="1">
      <c r="B37" s="94" t="s">
        <v>40</v>
      </c>
      <c r="C37" s="283" t="s">
        <v>169</v>
      </c>
      <c r="D37" s="284"/>
      <c r="E37" s="284"/>
      <c r="F37" s="284"/>
      <c r="G37" s="284"/>
      <c r="H37" s="284"/>
      <c r="I37" s="284"/>
      <c r="J37" s="284"/>
      <c r="K37" s="284"/>
      <c r="L37" s="284"/>
      <c r="M37" s="285"/>
    </row>
    <row r="38" spans="2:17" ht="32.1" customHeight="1" thickTop="1">
      <c r="B38" s="98" t="s">
        <v>184</v>
      </c>
      <c r="C38" s="352" t="s">
        <v>41</v>
      </c>
      <c r="D38" s="353"/>
      <c r="E38" s="353"/>
      <c r="F38" s="353"/>
      <c r="G38" s="353"/>
      <c r="H38" s="354"/>
      <c r="I38" s="100" t="s">
        <v>42</v>
      </c>
      <c r="J38" s="50" t="s">
        <v>101</v>
      </c>
      <c r="K38" s="10" t="s">
        <v>33</v>
      </c>
      <c r="L38" s="51" t="s">
        <v>34</v>
      </c>
      <c r="M38" s="51" t="s">
        <v>35</v>
      </c>
      <c r="Q38" s="215" t="s">
        <v>189</v>
      </c>
    </row>
    <row r="39" spans="2:17" ht="21.95" customHeight="1">
      <c r="B39" s="11" t="str">
        <f t="shared" ref="B39:B46" si="4">B28</f>
        <v>Counselor, New Hire</v>
      </c>
      <c r="C39" s="305" t="s">
        <v>43</v>
      </c>
      <c r="D39" s="306"/>
      <c r="E39" s="306"/>
      <c r="F39" s="306"/>
      <c r="G39" s="306"/>
      <c r="H39" s="307"/>
      <c r="I39" s="60">
        <f t="shared" ref="I39:I46" si="5">K28</f>
        <v>14886</v>
      </c>
      <c r="J39" s="135">
        <v>0.3</v>
      </c>
      <c r="K39" s="15">
        <f>ROUND((I39*J39),0)</f>
        <v>4466</v>
      </c>
      <c r="L39" s="40">
        <v>0</v>
      </c>
      <c r="M39" s="57"/>
      <c r="Q39" s="218"/>
    </row>
    <row r="40" spans="2:17" ht="21.95" customHeight="1">
      <c r="B40" s="11" t="str">
        <f t="shared" si="4"/>
        <v>Counselor, Employee 1</v>
      </c>
      <c r="C40" s="305" t="s">
        <v>44</v>
      </c>
      <c r="D40" s="306"/>
      <c r="E40" s="306"/>
      <c r="F40" s="306"/>
      <c r="G40" s="306"/>
      <c r="H40" s="307"/>
      <c r="I40" s="60">
        <f t="shared" si="5"/>
        <v>4500</v>
      </c>
      <c r="J40" s="135">
        <f>7.65%+1.35%+0.87%</f>
        <v>9.8699999999999996E-2</v>
      </c>
      <c r="K40" s="15">
        <f t="shared" ref="K40:K42" si="6">ROUND((I40*J40),0)</f>
        <v>444</v>
      </c>
      <c r="L40" s="40">
        <v>0</v>
      </c>
      <c r="M40" s="57"/>
      <c r="O40" t="s">
        <v>175</v>
      </c>
      <c r="Q40" s="218"/>
    </row>
    <row r="41" spans="2:17" ht="21.95" customHeight="1">
      <c r="B41" s="11" t="str">
        <f t="shared" si="4"/>
        <v>Supervisor, Marty Manager</v>
      </c>
      <c r="C41" s="305" t="s">
        <v>43</v>
      </c>
      <c r="D41" s="306"/>
      <c r="E41" s="306"/>
      <c r="F41" s="306"/>
      <c r="G41" s="306"/>
      <c r="H41" s="307"/>
      <c r="I41" s="60">
        <f t="shared" si="5"/>
        <v>2000</v>
      </c>
      <c r="J41" s="135">
        <v>0.3</v>
      </c>
      <c r="K41" s="15">
        <f t="shared" si="6"/>
        <v>600</v>
      </c>
      <c r="L41" s="40">
        <v>0</v>
      </c>
      <c r="M41" s="57"/>
      <c r="O41" t="s">
        <v>176</v>
      </c>
      <c r="Q41" s="218"/>
    </row>
    <row r="42" spans="2:17" ht="21.95" customHeight="1">
      <c r="B42" s="11" t="str">
        <f t="shared" si="4"/>
        <v>Mental Health Clinical Intern, Current Employee</v>
      </c>
      <c r="C42" s="305" t="s">
        <v>131</v>
      </c>
      <c r="D42" s="306"/>
      <c r="E42" s="306"/>
      <c r="F42" s="306"/>
      <c r="G42" s="306"/>
      <c r="H42" s="307"/>
      <c r="I42" s="60">
        <f t="shared" si="5"/>
        <v>4680</v>
      </c>
      <c r="J42" s="135">
        <v>0</v>
      </c>
      <c r="K42" s="15">
        <f t="shared" si="6"/>
        <v>0</v>
      </c>
      <c r="L42" s="40">
        <v>0</v>
      </c>
      <c r="M42" s="57"/>
      <c r="Q42" s="218"/>
    </row>
    <row r="43" spans="2:17" ht="21.95" customHeight="1">
      <c r="B43" s="122"/>
      <c r="C43" s="305"/>
      <c r="D43" s="306"/>
      <c r="E43" s="306"/>
      <c r="F43" s="306"/>
      <c r="G43" s="306"/>
      <c r="H43" s="307"/>
      <c r="I43" s="60">
        <f t="shared" si="5"/>
        <v>0</v>
      </c>
      <c r="J43" s="135">
        <v>0</v>
      </c>
      <c r="K43" s="15">
        <f t="shared" ref="K43:K46" si="7">ROUND((I43*J43),0)</f>
        <v>0</v>
      </c>
      <c r="L43" s="40">
        <v>0</v>
      </c>
      <c r="M43" s="57"/>
      <c r="Q43" s="218"/>
    </row>
    <row r="44" spans="2:17" ht="21.95" customHeight="1">
      <c r="B44" s="122">
        <f t="shared" si="4"/>
        <v>0</v>
      </c>
      <c r="C44" s="305"/>
      <c r="D44" s="306"/>
      <c r="E44" s="306"/>
      <c r="F44" s="306"/>
      <c r="G44" s="306"/>
      <c r="H44" s="307"/>
      <c r="I44" s="60">
        <f t="shared" si="5"/>
        <v>0</v>
      </c>
      <c r="J44" s="135">
        <v>0</v>
      </c>
      <c r="K44" s="15">
        <f t="shared" si="7"/>
        <v>0</v>
      </c>
      <c r="L44" s="40">
        <v>0</v>
      </c>
      <c r="M44" s="57"/>
      <c r="Q44" s="218"/>
    </row>
    <row r="45" spans="2:17" ht="21.95" customHeight="1">
      <c r="B45" s="122">
        <f t="shared" si="4"/>
        <v>0</v>
      </c>
      <c r="C45" s="305"/>
      <c r="D45" s="306"/>
      <c r="E45" s="306"/>
      <c r="F45" s="306"/>
      <c r="G45" s="306"/>
      <c r="H45" s="307"/>
      <c r="I45" s="60">
        <f t="shared" si="5"/>
        <v>0</v>
      </c>
      <c r="J45" s="135">
        <v>0</v>
      </c>
      <c r="K45" s="15">
        <f t="shared" si="7"/>
        <v>0</v>
      </c>
      <c r="L45" s="40">
        <v>0</v>
      </c>
      <c r="M45" s="57"/>
      <c r="Q45" s="218"/>
    </row>
    <row r="46" spans="2:17" ht="21.95" customHeight="1">
      <c r="B46" s="122">
        <f t="shared" si="4"/>
        <v>0</v>
      </c>
      <c r="C46" s="305"/>
      <c r="D46" s="306"/>
      <c r="E46" s="306"/>
      <c r="F46" s="306"/>
      <c r="G46" s="306"/>
      <c r="H46" s="307"/>
      <c r="I46" s="60">
        <f t="shared" si="5"/>
        <v>0</v>
      </c>
      <c r="J46" s="135">
        <v>0</v>
      </c>
      <c r="K46" s="15">
        <f t="shared" si="7"/>
        <v>0</v>
      </c>
      <c r="L46" s="40">
        <v>0</v>
      </c>
      <c r="M46" s="57"/>
      <c r="Q46" s="218"/>
    </row>
    <row r="47" spans="2:17" ht="21.95" customHeight="1">
      <c r="B47" s="317" t="s">
        <v>149</v>
      </c>
      <c r="C47" s="318"/>
      <c r="D47" s="318"/>
      <c r="E47" s="318"/>
      <c r="F47" s="318"/>
      <c r="G47" s="318"/>
      <c r="H47" s="319"/>
      <c r="I47" s="320" t="s">
        <v>45</v>
      </c>
      <c r="J47" s="321"/>
      <c r="K47" s="321"/>
      <c r="L47" s="321"/>
      <c r="M47" s="322"/>
      <c r="N47" s="105"/>
      <c r="P47" s="136"/>
      <c r="Q47" s="218"/>
    </row>
    <row r="48" spans="2:17" ht="60.75" customHeight="1" thickBot="1">
      <c r="B48" s="311" t="s">
        <v>196</v>
      </c>
      <c r="C48" s="312"/>
      <c r="D48" s="313" t="s">
        <v>46</v>
      </c>
      <c r="E48" s="312"/>
      <c r="F48" s="312"/>
      <c r="G48" s="312"/>
      <c r="H48" s="314"/>
      <c r="I48" s="323" t="s">
        <v>176</v>
      </c>
      <c r="J48" s="324"/>
      <c r="K48" s="324"/>
      <c r="L48" s="324"/>
      <c r="M48" s="324"/>
      <c r="Q48" s="219"/>
    </row>
    <row r="49" spans="2:17" ht="21.95" customHeight="1" thickTop="1">
      <c r="B49" s="286" t="s">
        <v>47</v>
      </c>
      <c r="C49" s="287"/>
      <c r="D49" s="287"/>
      <c r="E49" s="287"/>
      <c r="F49" s="287"/>
      <c r="G49" s="287"/>
      <c r="H49" s="287"/>
      <c r="I49" s="287"/>
      <c r="J49" s="288"/>
      <c r="K49" s="17">
        <f>SUM(K39:K46)</f>
        <v>5510</v>
      </c>
      <c r="L49" s="17">
        <f>SUM(L39:L46)</f>
        <v>0</v>
      </c>
      <c r="M49" s="17"/>
    </row>
    <row r="50" spans="2:17" ht="37.5" customHeight="1" thickBot="1">
      <c r="B50" s="95" t="s">
        <v>48</v>
      </c>
      <c r="C50" s="315" t="s">
        <v>293</v>
      </c>
      <c r="D50" s="316"/>
      <c r="E50" s="316"/>
      <c r="F50" s="316"/>
      <c r="G50" s="316"/>
      <c r="H50" s="316"/>
      <c r="I50" s="316"/>
      <c r="J50" s="316"/>
      <c r="K50" s="316"/>
      <c r="L50" s="316"/>
      <c r="M50" s="316"/>
      <c r="N50" s="105"/>
    </row>
    <row r="51" spans="2:17" ht="32.1" customHeight="1" thickTop="1">
      <c r="B51" s="62" t="s">
        <v>160</v>
      </c>
      <c r="C51" s="62" t="s">
        <v>158</v>
      </c>
      <c r="D51" s="62" t="s">
        <v>111</v>
      </c>
      <c r="E51" s="63" t="s">
        <v>49</v>
      </c>
      <c r="F51" s="64" t="s">
        <v>50</v>
      </c>
      <c r="G51" s="62" t="s">
        <v>159</v>
      </c>
      <c r="H51" s="64" t="s">
        <v>52</v>
      </c>
      <c r="I51" s="64" t="s">
        <v>53</v>
      </c>
      <c r="J51" s="65" t="s">
        <v>54</v>
      </c>
      <c r="K51" s="64" t="s">
        <v>33</v>
      </c>
      <c r="L51" s="66" t="s">
        <v>34</v>
      </c>
      <c r="M51" s="51" t="s">
        <v>35</v>
      </c>
      <c r="N51" s="4"/>
      <c r="Q51" s="215" t="s">
        <v>292</v>
      </c>
    </row>
    <row r="52" spans="2:17" ht="21.95" customHeight="1">
      <c r="B52" s="277" t="s">
        <v>150</v>
      </c>
      <c r="C52" s="279" t="s">
        <v>55</v>
      </c>
      <c r="D52" s="137" t="s">
        <v>56</v>
      </c>
      <c r="E52" s="138">
        <v>224</v>
      </c>
      <c r="F52" s="137" t="s">
        <v>57</v>
      </c>
      <c r="G52" s="139">
        <v>3</v>
      </c>
      <c r="H52" s="140">
        <v>1</v>
      </c>
      <c r="I52" s="141">
        <v>1</v>
      </c>
      <c r="J52" s="108">
        <f t="shared" ref="J52:J60" si="8">E52*G52*H52*I52</f>
        <v>672</v>
      </c>
      <c r="K52" s="280">
        <f>ROUND((J52+J53+J54),0)</f>
        <v>1272</v>
      </c>
      <c r="L52" s="264">
        <v>0</v>
      </c>
      <c r="M52" s="255" t="s">
        <v>174</v>
      </c>
      <c r="N52" s="270"/>
      <c r="O52" t="s">
        <v>57</v>
      </c>
      <c r="Q52" s="216"/>
    </row>
    <row r="53" spans="2:17" ht="21.95" customHeight="1">
      <c r="B53" s="245"/>
      <c r="C53" s="248"/>
      <c r="D53" s="142" t="s">
        <v>61</v>
      </c>
      <c r="E53" s="143">
        <v>400</v>
      </c>
      <c r="F53" s="142" t="s">
        <v>60</v>
      </c>
      <c r="G53" s="144">
        <v>1</v>
      </c>
      <c r="H53" s="145">
        <v>1</v>
      </c>
      <c r="I53" s="146">
        <v>1</v>
      </c>
      <c r="J53" s="72">
        <f t="shared" si="8"/>
        <v>400</v>
      </c>
      <c r="K53" s="251"/>
      <c r="L53" s="265"/>
      <c r="M53" s="256"/>
      <c r="N53" s="270"/>
      <c r="O53" t="s">
        <v>59</v>
      </c>
      <c r="Q53" s="216"/>
    </row>
    <row r="54" spans="2:17" ht="21.95" customHeight="1" thickBot="1">
      <c r="B54" s="278"/>
      <c r="C54" s="249"/>
      <c r="D54" s="147" t="s">
        <v>118</v>
      </c>
      <c r="E54" s="148">
        <v>200</v>
      </c>
      <c r="F54" s="147" t="s">
        <v>14</v>
      </c>
      <c r="G54" s="149">
        <v>1</v>
      </c>
      <c r="H54" s="150">
        <v>1</v>
      </c>
      <c r="I54" s="151">
        <v>1</v>
      </c>
      <c r="J54" s="114">
        <f t="shared" si="8"/>
        <v>200</v>
      </c>
      <c r="K54" s="252"/>
      <c r="L54" s="266"/>
      <c r="M54" s="256"/>
      <c r="N54" s="270"/>
      <c r="O54" t="s">
        <v>60</v>
      </c>
      <c r="Q54" s="216"/>
    </row>
    <row r="55" spans="2:17" ht="21.95" customHeight="1" thickTop="1">
      <c r="B55" s="244" t="s">
        <v>161</v>
      </c>
      <c r="C55" s="247" t="s">
        <v>55</v>
      </c>
      <c r="D55" s="152" t="s">
        <v>56</v>
      </c>
      <c r="E55" s="153">
        <v>224</v>
      </c>
      <c r="F55" s="152" t="s">
        <v>57</v>
      </c>
      <c r="G55" s="154">
        <v>3</v>
      </c>
      <c r="H55" s="155">
        <v>3</v>
      </c>
      <c r="I55" s="156">
        <v>1</v>
      </c>
      <c r="J55" s="120">
        <f t="shared" si="8"/>
        <v>2016</v>
      </c>
      <c r="K55" s="250">
        <f>ROUND((J55+J56+J57),0)</f>
        <v>3016</v>
      </c>
      <c r="L55" s="253">
        <v>0</v>
      </c>
      <c r="M55" s="255" t="s">
        <v>174</v>
      </c>
      <c r="O55" t="s">
        <v>115</v>
      </c>
      <c r="Q55" s="216"/>
    </row>
    <row r="56" spans="2:17" ht="21.95" customHeight="1">
      <c r="B56" s="245"/>
      <c r="C56" s="248"/>
      <c r="D56" s="142" t="s">
        <v>61</v>
      </c>
      <c r="E56" s="143">
        <v>400</v>
      </c>
      <c r="F56" s="142" t="s">
        <v>60</v>
      </c>
      <c r="G56" s="144">
        <v>1</v>
      </c>
      <c r="H56" s="145">
        <v>1</v>
      </c>
      <c r="I56" s="146">
        <v>1</v>
      </c>
      <c r="J56" s="72">
        <f t="shared" si="8"/>
        <v>400</v>
      </c>
      <c r="K56" s="251"/>
      <c r="L56" s="254"/>
      <c r="M56" s="256"/>
      <c r="O56" t="s">
        <v>14</v>
      </c>
      <c r="Q56" s="216"/>
    </row>
    <row r="57" spans="2:17" ht="21.75" customHeight="1" thickBot="1">
      <c r="B57" s="246"/>
      <c r="C57" s="249"/>
      <c r="D57" s="147" t="s">
        <v>118</v>
      </c>
      <c r="E57" s="148">
        <v>200</v>
      </c>
      <c r="F57" s="147" t="s">
        <v>14</v>
      </c>
      <c r="G57" s="149">
        <v>1</v>
      </c>
      <c r="H57" s="150">
        <v>3</v>
      </c>
      <c r="I57" s="151">
        <v>1</v>
      </c>
      <c r="J57" s="114">
        <f t="shared" si="8"/>
        <v>600</v>
      </c>
      <c r="K57" s="252"/>
      <c r="L57" s="254"/>
      <c r="M57" s="256"/>
      <c r="Q57" s="216"/>
    </row>
    <row r="58" spans="2:17" ht="21.95" customHeight="1" thickTop="1">
      <c r="B58" s="244" t="s">
        <v>151</v>
      </c>
      <c r="C58" s="247" t="s">
        <v>62</v>
      </c>
      <c r="D58" s="152" t="s">
        <v>58</v>
      </c>
      <c r="E58" s="153">
        <v>0.56000000000000005</v>
      </c>
      <c r="F58" s="152" t="s">
        <v>59</v>
      </c>
      <c r="G58" s="154">
        <v>65</v>
      </c>
      <c r="H58" s="155">
        <v>1</v>
      </c>
      <c r="I58" s="156">
        <v>40</v>
      </c>
      <c r="J58" s="120">
        <f t="shared" si="8"/>
        <v>1456.0000000000002</v>
      </c>
      <c r="K58" s="250">
        <f>ROUND((J58+J59+J60),0)</f>
        <v>1456</v>
      </c>
      <c r="L58" s="264">
        <v>0</v>
      </c>
      <c r="M58" s="255" t="s">
        <v>174</v>
      </c>
      <c r="Q58" s="216"/>
    </row>
    <row r="59" spans="2:17" ht="21.95" customHeight="1">
      <c r="B59" s="245"/>
      <c r="C59" s="248"/>
      <c r="D59" s="142"/>
      <c r="E59" s="143"/>
      <c r="F59" s="142"/>
      <c r="G59" s="144"/>
      <c r="H59" s="145"/>
      <c r="I59" s="146"/>
      <c r="J59" s="72">
        <f t="shared" si="8"/>
        <v>0</v>
      </c>
      <c r="K59" s="251"/>
      <c r="L59" s="265"/>
      <c r="M59" s="256"/>
      <c r="Q59" s="216"/>
    </row>
    <row r="60" spans="2:17" ht="21.95" customHeight="1" thickBot="1">
      <c r="B60" s="246"/>
      <c r="C60" s="249"/>
      <c r="D60" s="147"/>
      <c r="E60" s="148"/>
      <c r="F60" s="147"/>
      <c r="G60" s="149"/>
      <c r="H60" s="150"/>
      <c r="I60" s="151"/>
      <c r="J60" s="114">
        <f t="shared" si="8"/>
        <v>0</v>
      </c>
      <c r="K60" s="252"/>
      <c r="L60" s="265"/>
      <c r="M60" s="256"/>
      <c r="Q60" s="216"/>
    </row>
    <row r="61" spans="2:17" ht="21.95" hidden="1" customHeight="1" thickTop="1">
      <c r="B61" s="244"/>
      <c r="C61" s="247"/>
      <c r="D61" s="152"/>
      <c r="E61" s="153"/>
      <c r="F61" s="152"/>
      <c r="G61" s="154"/>
      <c r="H61" s="155"/>
      <c r="I61" s="156"/>
      <c r="J61" s="120">
        <f t="shared" ref="J61:J87" si="9">E61*G61*H61*I61</f>
        <v>0</v>
      </c>
      <c r="K61" s="250">
        <f>ROUND((J61+J62+J63),0)</f>
        <v>0</v>
      </c>
      <c r="L61" s="264">
        <v>0</v>
      </c>
      <c r="M61" s="255" t="s">
        <v>174</v>
      </c>
      <c r="N61" s="270"/>
      <c r="Q61" s="216"/>
    </row>
    <row r="62" spans="2:17" ht="21.95" hidden="1" customHeight="1">
      <c r="B62" s="245"/>
      <c r="C62" s="248"/>
      <c r="D62" s="142"/>
      <c r="E62" s="143"/>
      <c r="F62" s="142"/>
      <c r="G62" s="144"/>
      <c r="H62" s="145"/>
      <c r="I62" s="146"/>
      <c r="J62" s="72">
        <f t="shared" si="9"/>
        <v>0</v>
      </c>
      <c r="K62" s="251"/>
      <c r="L62" s="265"/>
      <c r="M62" s="256"/>
      <c r="N62" s="270"/>
      <c r="Q62" s="216"/>
    </row>
    <row r="63" spans="2:17" ht="21.95" hidden="1" customHeight="1" thickBot="1">
      <c r="B63" s="246"/>
      <c r="C63" s="249"/>
      <c r="D63" s="147"/>
      <c r="E63" s="148"/>
      <c r="F63" s="147"/>
      <c r="G63" s="149"/>
      <c r="H63" s="150"/>
      <c r="I63" s="151"/>
      <c r="J63" s="114">
        <f t="shared" si="9"/>
        <v>0</v>
      </c>
      <c r="K63" s="252"/>
      <c r="L63" s="266"/>
      <c r="M63" s="256"/>
      <c r="N63" s="270"/>
      <c r="Q63" s="216"/>
    </row>
    <row r="64" spans="2:17" ht="21.95" hidden="1" customHeight="1" thickTop="1">
      <c r="B64" s="244"/>
      <c r="C64" s="247"/>
      <c r="D64" s="152"/>
      <c r="E64" s="153"/>
      <c r="F64" s="152"/>
      <c r="G64" s="154"/>
      <c r="H64" s="155"/>
      <c r="I64" s="156"/>
      <c r="J64" s="120">
        <f t="shared" si="9"/>
        <v>0</v>
      </c>
      <c r="K64" s="250">
        <f>ROUND((J64+J65+J66),0)</f>
        <v>0</v>
      </c>
      <c r="L64" s="264">
        <v>0</v>
      </c>
      <c r="M64" s="255" t="s">
        <v>174</v>
      </c>
      <c r="N64" s="270"/>
      <c r="Q64" s="216"/>
    </row>
    <row r="65" spans="2:17" ht="21.95" hidden="1" customHeight="1">
      <c r="B65" s="245"/>
      <c r="C65" s="248"/>
      <c r="D65" s="142"/>
      <c r="E65" s="143"/>
      <c r="F65" s="142"/>
      <c r="G65" s="144"/>
      <c r="H65" s="145"/>
      <c r="I65" s="146"/>
      <c r="J65" s="72">
        <f t="shared" si="9"/>
        <v>0</v>
      </c>
      <c r="K65" s="251"/>
      <c r="L65" s="265"/>
      <c r="M65" s="256"/>
      <c r="N65" s="270"/>
      <c r="Q65" s="216"/>
    </row>
    <row r="66" spans="2:17" ht="21.95" hidden="1" customHeight="1" thickBot="1">
      <c r="B66" s="246"/>
      <c r="C66" s="249"/>
      <c r="D66" s="147"/>
      <c r="E66" s="148"/>
      <c r="F66" s="147"/>
      <c r="G66" s="149"/>
      <c r="H66" s="150"/>
      <c r="I66" s="151"/>
      <c r="J66" s="114">
        <f t="shared" si="9"/>
        <v>0</v>
      </c>
      <c r="K66" s="252"/>
      <c r="L66" s="266"/>
      <c r="M66" s="256"/>
      <c r="N66" s="270"/>
      <c r="Q66" s="216"/>
    </row>
    <row r="67" spans="2:17" ht="21.95" hidden="1" customHeight="1" thickTop="1">
      <c r="B67" s="244"/>
      <c r="C67" s="247"/>
      <c r="D67" s="152"/>
      <c r="E67" s="153"/>
      <c r="F67" s="152"/>
      <c r="G67" s="154"/>
      <c r="H67" s="155"/>
      <c r="I67" s="156"/>
      <c r="J67" s="120">
        <f t="shared" si="9"/>
        <v>0</v>
      </c>
      <c r="K67" s="250">
        <f>ROUND((J67+J68+J69),0)</f>
        <v>0</v>
      </c>
      <c r="L67" s="253">
        <v>0</v>
      </c>
      <c r="M67" s="255" t="s">
        <v>174</v>
      </c>
      <c r="Q67" s="216"/>
    </row>
    <row r="68" spans="2:17" ht="21.95" hidden="1" customHeight="1">
      <c r="B68" s="245"/>
      <c r="C68" s="248"/>
      <c r="D68" s="142"/>
      <c r="E68" s="143"/>
      <c r="F68" s="142"/>
      <c r="G68" s="144"/>
      <c r="H68" s="145"/>
      <c r="I68" s="146"/>
      <c r="J68" s="72">
        <f t="shared" si="9"/>
        <v>0</v>
      </c>
      <c r="K68" s="251"/>
      <c r="L68" s="254"/>
      <c r="M68" s="256"/>
      <c r="Q68" s="216"/>
    </row>
    <row r="69" spans="2:17" ht="21.75" hidden="1" customHeight="1" thickBot="1">
      <c r="B69" s="246"/>
      <c r="C69" s="249"/>
      <c r="D69" s="147"/>
      <c r="E69" s="148"/>
      <c r="F69" s="147"/>
      <c r="G69" s="149"/>
      <c r="H69" s="150"/>
      <c r="I69" s="151"/>
      <c r="J69" s="114">
        <f t="shared" si="9"/>
        <v>0</v>
      </c>
      <c r="K69" s="252"/>
      <c r="L69" s="254"/>
      <c r="M69" s="256"/>
      <c r="Q69" s="216"/>
    </row>
    <row r="70" spans="2:17" ht="21.95" hidden="1" customHeight="1" thickTop="1">
      <c r="B70" s="244"/>
      <c r="C70" s="247"/>
      <c r="D70" s="152"/>
      <c r="E70" s="153"/>
      <c r="F70" s="152"/>
      <c r="G70" s="154"/>
      <c r="H70" s="155"/>
      <c r="I70" s="156"/>
      <c r="J70" s="120">
        <f t="shared" si="9"/>
        <v>0</v>
      </c>
      <c r="K70" s="250">
        <f>ROUND((J70+J71+J72),0)</f>
        <v>0</v>
      </c>
      <c r="L70" s="264">
        <v>0</v>
      </c>
      <c r="M70" s="255" t="s">
        <v>174</v>
      </c>
      <c r="N70" s="270"/>
      <c r="Q70" s="216"/>
    </row>
    <row r="71" spans="2:17" ht="21.95" hidden="1" customHeight="1">
      <c r="B71" s="245"/>
      <c r="C71" s="248"/>
      <c r="D71" s="142"/>
      <c r="E71" s="143"/>
      <c r="F71" s="142"/>
      <c r="G71" s="144"/>
      <c r="H71" s="145"/>
      <c r="I71" s="146"/>
      <c r="J71" s="72">
        <f t="shared" si="9"/>
        <v>0</v>
      </c>
      <c r="K71" s="251"/>
      <c r="L71" s="265"/>
      <c r="M71" s="256"/>
      <c r="N71" s="270"/>
      <c r="Q71" s="216"/>
    </row>
    <row r="72" spans="2:17" ht="21.95" hidden="1" customHeight="1" thickBot="1">
      <c r="B72" s="246"/>
      <c r="C72" s="249"/>
      <c r="D72" s="147"/>
      <c r="E72" s="148"/>
      <c r="F72" s="147"/>
      <c r="G72" s="149"/>
      <c r="H72" s="150"/>
      <c r="I72" s="151"/>
      <c r="J72" s="114">
        <f t="shared" si="9"/>
        <v>0</v>
      </c>
      <c r="K72" s="252"/>
      <c r="L72" s="266"/>
      <c r="M72" s="256"/>
      <c r="N72" s="270"/>
      <c r="Q72" s="216"/>
    </row>
    <row r="73" spans="2:17" ht="21.95" hidden="1" customHeight="1" thickTop="1">
      <c r="B73" s="244"/>
      <c r="C73" s="247"/>
      <c r="D73" s="152"/>
      <c r="E73" s="153"/>
      <c r="F73" s="152"/>
      <c r="G73" s="154"/>
      <c r="H73" s="155"/>
      <c r="I73" s="156"/>
      <c r="J73" s="120">
        <f t="shared" si="9"/>
        <v>0</v>
      </c>
      <c r="K73" s="250">
        <f>ROUND((J73+J74+J75),0)</f>
        <v>0</v>
      </c>
      <c r="L73" s="264">
        <v>0</v>
      </c>
      <c r="M73" s="255" t="s">
        <v>174</v>
      </c>
      <c r="N73" s="270"/>
      <c r="Q73" s="216"/>
    </row>
    <row r="74" spans="2:17" ht="21.95" hidden="1" customHeight="1">
      <c r="B74" s="245"/>
      <c r="C74" s="248"/>
      <c r="D74" s="142"/>
      <c r="E74" s="143"/>
      <c r="F74" s="142"/>
      <c r="G74" s="144"/>
      <c r="H74" s="145"/>
      <c r="I74" s="146"/>
      <c r="J74" s="72">
        <f t="shared" si="9"/>
        <v>0</v>
      </c>
      <c r="K74" s="251"/>
      <c r="L74" s="265"/>
      <c r="M74" s="256"/>
      <c r="N74" s="270"/>
      <c r="Q74" s="216"/>
    </row>
    <row r="75" spans="2:17" ht="21.95" hidden="1" customHeight="1" thickBot="1">
      <c r="B75" s="246"/>
      <c r="C75" s="249"/>
      <c r="D75" s="147"/>
      <c r="E75" s="148"/>
      <c r="F75" s="147"/>
      <c r="G75" s="149"/>
      <c r="H75" s="150"/>
      <c r="I75" s="151"/>
      <c r="J75" s="114">
        <f t="shared" si="9"/>
        <v>0</v>
      </c>
      <c r="K75" s="252"/>
      <c r="L75" s="266"/>
      <c r="M75" s="256"/>
      <c r="N75" s="270"/>
      <c r="Q75" s="216"/>
    </row>
    <row r="76" spans="2:17" ht="21.95" hidden="1" customHeight="1" thickTop="1">
      <c r="B76" s="244"/>
      <c r="C76" s="247"/>
      <c r="D76" s="152"/>
      <c r="E76" s="153"/>
      <c r="F76" s="152"/>
      <c r="G76" s="154"/>
      <c r="H76" s="155"/>
      <c r="I76" s="156"/>
      <c r="J76" s="120">
        <f t="shared" si="9"/>
        <v>0</v>
      </c>
      <c r="K76" s="250">
        <f>ROUND((J76+J77+J78),0)</f>
        <v>0</v>
      </c>
      <c r="L76" s="253">
        <v>0</v>
      </c>
      <c r="M76" s="255" t="s">
        <v>174</v>
      </c>
      <c r="Q76" s="216"/>
    </row>
    <row r="77" spans="2:17" ht="21.95" hidden="1" customHeight="1">
      <c r="B77" s="245"/>
      <c r="C77" s="248"/>
      <c r="D77" s="142"/>
      <c r="E77" s="143"/>
      <c r="F77" s="142"/>
      <c r="G77" s="144"/>
      <c r="H77" s="145"/>
      <c r="I77" s="146"/>
      <c r="J77" s="72">
        <f t="shared" si="9"/>
        <v>0</v>
      </c>
      <c r="K77" s="251"/>
      <c r="L77" s="254"/>
      <c r="M77" s="256"/>
      <c r="Q77" s="216"/>
    </row>
    <row r="78" spans="2:17" ht="21.75" hidden="1" customHeight="1" thickBot="1">
      <c r="B78" s="246"/>
      <c r="C78" s="249"/>
      <c r="D78" s="147"/>
      <c r="E78" s="148"/>
      <c r="F78" s="147"/>
      <c r="G78" s="149"/>
      <c r="H78" s="150"/>
      <c r="I78" s="151"/>
      <c r="J78" s="114">
        <f t="shared" si="9"/>
        <v>0</v>
      </c>
      <c r="K78" s="252"/>
      <c r="L78" s="254"/>
      <c r="M78" s="256"/>
      <c r="Q78" s="216"/>
    </row>
    <row r="79" spans="2:17" ht="21.95" hidden="1" customHeight="1" thickTop="1">
      <c r="B79" s="244"/>
      <c r="C79" s="247"/>
      <c r="D79" s="152"/>
      <c r="E79" s="153"/>
      <c r="F79" s="152"/>
      <c r="G79" s="154"/>
      <c r="H79" s="155"/>
      <c r="I79" s="156"/>
      <c r="J79" s="120">
        <f>E79*G79*H79*I79</f>
        <v>0</v>
      </c>
      <c r="K79" s="250">
        <f>ROUND((J79+J80+J81),0)</f>
        <v>0</v>
      </c>
      <c r="L79" s="253">
        <v>0</v>
      </c>
      <c r="M79" s="255" t="s">
        <v>174</v>
      </c>
      <c r="Q79" s="216"/>
    </row>
    <row r="80" spans="2:17" ht="21.95" hidden="1" customHeight="1">
      <c r="B80" s="245"/>
      <c r="C80" s="248"/>
      <c r="D80" s="142"/>
      <c r="E80" s="143"/>
      <c r="F80" s="142"/>
      <c r="G80" s="144"/>
      <c r="H80" s="145"/>
      <c r="I80" s="146"/>
      <c r="J80" s="72">
        <f>E80*G80*H80*I80</f>
        <v>0</v>
      </c>
      <c r="K80" s="251"/>
      <c r="L80" s="254"/>
      <c r="M80" s="256"/>
      <c r="Q80" s="216"/>
    </row>
    <row r="81" spans="2:17" ht="21.75" hidden="1" customHeight="1" thickBot="1">
      <c r="B81" s="246"/>
      <c r="C81" s="249"/>
      <c r="D81" s="147"/>
      <c r="E81" s="148"/>
      <c r="F81" s="147"/>
      <c r="G81" s="149"/>
      <c r="H81" s="150"/>
      <c r="I81" s="151"/>
      <c r="J81" s="114">
        <f>E81*G81*H81*I81</f>
        <v>0</v>
      </c>
      <c r="K81" s="252"/>
      <c r="L81" s="254"/>
      <c r="M81" s="256"/>
      <c r="Q81" s="216"/>
    </row>
    <row r="82" spans="2:17" ht="21.95" hidden="1" customHeight="1" thickTop="1">
      <c r="B82" s="244"/>
      <c r="C82" s="247"/>
      <c r="D82" s="152"/>
      <c r="E82" s="153"/>
      <c r="F82" s="152"/>
      <c r="G82" s="154"/>
      <c r="H82" s="155"/>
      <c r="I82" s="156"/>
      <c r="J82" s="120">
        <f t="shared" si="9"/>
        <v>0</v>
      </c>
      <c r="K82" s="250">
        <f>ROUND((J82+J83+J84),0)</f>
        <v>0</v>
      </c>
      <c r="L82" s="264">
        <v>0</v>
      </c>
      <c r="M82" s="255" t="s">
        <v>174</v>
      </c>
      <c r="N82" s="270"/>
      <c r="Q82" s="216"/>
    </row>
    <row r="83" spans="2:17" ht="21.95" hidden="1" customHeight="1">
      <c r="B83" s="245"/>
      <c r="C83" s="248"/>
      <c r="D83" s="142"/>
      <c r="E83" s="143"/>
      <c r="F83" s="142"/>
      <c r="G83" s="144"/>
      <c r="H83" s="145"/>
      <c r="I83" s="146"/>
      <c r="J83" s="72">
        <f t="shared" si="9"/>
        <v>0</v>
      </c>
      <c r="K83" s="251"/>
      <c r="L83" s="265"/>
      <c r="M83" s="256"/>
      <c r="N83" s="270"/>
      <c r="Q83" s="216"/>
    </row>
    <row r="84" spans="2:17" ht="21.95" hidden="1" customHeight="1" thickBot="1">
      <c r="B84" s="246"/>
      <c r="C84" s="249"/>
      <c r="D84" s="147"/>
      <c r="E84" s="148"/>
      <c r="F84" s="147"/>
      <c r="G84" s="149"/>
      <c r="H84" s="150"/>
      <c r="I84" s="151"/>
      <c r="J84" s="114">
        <f t="shared" si="9"/>
        <v>0</v>
      </c>
      <c r="K84" s="252"/>
      <c r="L84" s="266"/>
      <c r="M84" s="256"/>
      <c r="N84" s="270"/>
      <c r="Q84" s="216"/>
    </row>
    <row r="85" spans="2:17" ht="21.95" hidden="1" customHeight="1" thickTop="1">
      <c r="B85" s="244"/>
      <c r="C85" s="247"/>
      <c r="D85" s="152"/>
      <c r="E85" s="153"/>
      <c r="F85" s="152"/>
      <c r="G85" s="154"/>
      <c r="H85" s="155"/>
      <c r="I85" s="156"/>
      <c r="J85" s="120">
        <f t="shared" si="9"/>
        <v>0</v>
      </c>
      <c r="K85" s="250">
        <f>ROUND((J85+J86+J87),0)</f>
        <v>0</v>
      </c>
      <c r="L85" s="253">
        <v>0</v>
      </c>
      <c r="M85" s="255" t="s">
        <v>174</v>
      </c>
      <c r="Q85" s="216"/>
    </row>
    <row r="86" spans="2:17" ht="21.95" hidden="1" customHeight="1" thickBot="1">
      <c r="B86" s="245"/>
      <c r="C86" s="248"/>
      <c r="D86" s="142"/>
      <c r="E86" s="143"/>
      <c r="F86" s="142"/>
      <c r="G86" s="144"/>
      <c r="H86" s="145"/>
      <c r="I86" s="146"/>
      <c r="J86" s="72">
        <f t="shared" si="9"/>
        <v>0</v>
      </c>
      <c r="K86" s="251"/>
      <c r="L86" s="254"/>
      <c r="M86" s="256"/>
      <c r="Q86" s="217"/>
    </row>
    <row r="87" spans="2:17" ht="21.75" hidden="1" customHeight="1" thickTop="1" thickBot="1">
      <c r="B87" s="246"/>
      <c r="C87" s="249"/>
      <c r="D87" s="147"/>
      <c r="E87" s="148"/>
      <c r="F87" s="147"/>
      <c r="G87" s="149"/>
      <c r="H87" s="150"/>
      <c r="I87" s="151"/>
      <c r="J87" s="114">
        <f t="shared" si="9"/>
        <v>0</v>
      </c>
      <c r="K87" s="252"/>
      <c r="L87" s="254"/>
      <c r="M87" s="256"/>
    </row>
    <row r="88" spans="2:17" ht="21.95" customHeight="1" thickTop="1">
      <c r="B88" s="267" t="s">
        <v>63</v>
      </c>
      <c r="C88" s="268"/>
      <c r="D88" s="268"/>
      <c r="E88" s="268"/>
      <c r="F88" s="268"/>
      <c r="G88" s="268"/>
      <c r="H88" s="268"/>
      <c r="I88" s="268"/>
      <c r="J88" s="269"/>
      <c r="K88" s="107">
        <f>SUM(K52:K87)</f>
        <v>5744</v>
      </c>
      <c r="L88" s="17">
        <f>L58+L55+L52</f>
        <v>0</v>
      </c>
      <c r="M88" s="17"/>
      <c r="Q88" s="134"/>
    </row>
    <row r="89" spans="2:17" ht="37.5" customHeight="1" thickBot="1">
      <c r="B89" s="106" t="s">
        <v>64</v>
      </c>
      <c r="C89" s="257" t="s">
        <v>194</v>
      </c>
      <c r="D89" s="257"/>
      <c r="E89" s="257"/>
      <c r="F89" s="257"/>
      <c r="G89" s="257"/>
      <c r="H89" s="257"/>
      <c r="I89" s="257"/>
      <c r="J89" s="257"/>
      <c r="K89" s="257"/>
      <c r="L89" s="257"/>
      <c r="M89" s="257"/>
      <c r="N89" s="105"/>
    </row>
    <row r="90" spans="2:17" ht="36" customHeight="1" thickTop="1">
      <c r="B90" s="101" t="s">
        <v>65</v>
      </c>
      <c r="C90" s="261" t="s">
        <v>66</v>
      </c>
      <c r="D90" s="262"/>
      <c r="E90" s="262"/>
      <c r="F90" s="262"/>
      <c r="G90" s="262"/>
      <c r="H90" s="263"/>
      <c r="I90" s="73" t="s">
        <v>51</v>
      </c>
      <c r="J90" s="73" t="s">
        <v>67</v>
      </c>
      <c r="K90" s="10" t="s">
        <v>33</v>
      </c>
      <c r="L90" s="51" t="s">
        <v>34</v>
      </c>
      <c r="M90" s="51" t="s">
        <v>35</v>
      </c>
      <c r="Q90" s="238" t="s">
        <v>195</v>
      </c>
    </row>
    <row r="91" spans="2:17" ht="30" customHeight="1">
      <c r="B91" s="157" t="s">
        <v>68</v>
      </c>
      <c r="C91" s="241" t="s">
        <v>69</v>
      </c>
      <c r="D91" s="242"/>
      <c r="E91" s="242"/>
      <c r="F91" s="242"/>
      <c r="G91" s="242"/>
      <c r="H91" s="243"/>
      <c r="I91" s="158">
        <v>1</v>
      </c>
      <c r="J91" s="159">
        <v>11000</v>
      </c>
      <c r="K91" s="77">
        <f t="shared" ref="K91:K93" si="10">ROUND((J91*I91),0)</f>
        <v>11000</v>
      </c>
      <c r="L91" s="40">
        <v>0</v>
      </c>
      <c r="M91" s="123" t="s">
        <v>173</v>
      </c>
      <c r="N91" s="6"/>
      <c r="Q91" s="239"/>
    </row>
    <row r="92" spans="2:17" ht="30" customHeight="1">
      <c r="B92" s="157" t="s">
        <v>133</v>
      </c>
      <c r="C92" s="241" t="s">
        <v>134</v>
      </c>
      <c r="D92" s="242"/>
      <c r="E92" s="242"/>
      <c r="F92" s="242"/>
      <c r="G92" s="242"/>
      <c r="H92" s="243"/>
      <c r="I92" s="158">
        <v>1</v>
      </c>
      <c r="J92" s="159">
        <v>18000</v>
      </c>
      <c r="K92" s="77">
        <f t="shared" si="10"/>
        <v>18000</v>
      </c>
      <c r="L92" s="40">
        <v>0</v>
      </c>
      <c r="M92" s="123" t="s">
        <v>173</v>
      </c>
      <c r="N92" s="6"/>
      <c r="O92" s="160"/>
      <c r="P92" s="160"/>
      <c r="Q92" s="239"/>
    </row>
    <row r="93" spans="2:17" ht="30" customHeight="1">
      <c r="B93" s="157" t="s">
        <v>132</v>
      </c>
      <c r="C93" s="241" t="s">
        <v>69</v>
      </c>
      <c r="D93" s="242"/>
      <c r="E93" s="242"/>
      <c r="F93" s="242"/>
      <c r="G93" s="242"/>
      <c r="H93" s="243"/>
      <c r="I93" s="158">
        <v>1</v>
      </c>
      <c r="J93" s="159">
        <v>8500</v>
      </c>
      <c r="K93" s="77">
        <f t="shared" si="10"/>
        <v>8500</v>
      </c>
      <c r="L93" s="40">
        <v>0</v>
      </c>
      <c r="M93" s="123" t="s">
        <v>173</v>
      </c>
      <c r="N93" s="6"/>
      <c r="O93" s="160"/>
      <c r="P93" s="160"/>
      <c r="Q93" s="239"/>
    </row>
    <row r="94" spans="2:17" ht="30" customHeight="1">
      <c r="B94" s="220" t="s">
        <v>193</v>
      </c>
      <c r="C94" s="221"/>
      <c r="D94" s="221"/>
      <c r="E94" s="221"/>
      <c r="F94" s="221"/>
      <c r="G94" s="221"/>
      <c r="H94" s="221"/>
      <c r="I94" s="221"/>
      <c r="J94" s="221"/>
      <c r="K94" s="222"/>
      <c r="L94" s="40">
        <v>0</v>
      </c>
      <c r="M94" s="123" t="s">
        <v>173</v>
      </c>
      <c r="N94" s="6"/>
      <c r="Q94" s="239"/>
    </row>
    <row r="95" spans="2:17" ht="30" customHeight="1">
      <c r="B95" s="223"/>
      <c r="C95" s="224"/>
      <c r="D95" s="224"/>
      <c r="E95" s="224"/>
      <c r="F95" s="224"/>
      <c r="G95" s="224"/>
      <c r="H95" s="224"/>
      <c r="I95" s="224"/>
      <c r="J95" s="224"/>
      <c r="K95" s="225"/>
      <c r="L95" s="40">
        <v>0</v>
      </c>
      <c r="M95" s="123" t="s">
        <v>173</v>
      </c>
      <c r="N95" s="6"/>
      <c r="Q95" s="239"/>
    </row>
    <row r="96" spans="2:17" ht="30" customHeight="1">
      <c r="B96" s="223"/>
      <c r="C96" s="224"/>
      <c r="D96" s="224"/>
      <c r="E96" s="224"/>
      <c r="F96" s="224"/>
      <c r="G96" s="224"/>
      <c r="H96" s="224"/>
      <c r="I96" s="224"/>
      <c r="J96" s="224"/>
      <c r="K96" s="225"/>
      <c r="L96" s="40">
        <v>0</v>
      </c>
      <c r="M96" s="123" t="s">
        <v>173</v>
      </c>
      <c r="N96" s="6"/>
      <c r="Q96" s="239"/>
    </row>
    <row r="97" spans="2:17" ht="30" customHeight="1" thickBot="1">
      <c r="B97" s="226"/>
      <c r="C97" s="227"/>
      <c r="D97" s="227"/>
      <c r="E97" s="227"/>
      <c r="F97" s="227"/>
      <c r="G97" s="227"/>
      <c r="H97" s="227"/>
      <c r="I97" s="227"/>
      <c r="J97" s="227"/>
      <c r="K97" s="228"/>
      <c r="L97" s="40">
        <v>0</v>
      </c>
      <c r="M97" s="123" t="s">
        <v>173</v>
      </c>
      <c r="N97" s="6"/>
      <c r="Q97" s="240"/>
    </row>
    <row r="98" spans="2:17" ht="30" hidden="1" customHeight="1" thickTop="1">
      <c r="B98" s="157"/>
      <c r="C98" s="241"/>
      <c r="D98" s="242"/>
      <c r="E98" s="242"/>
      <c r="F98" s="242"/>
      <c r="G98" s="242"/>
      <c r="H98" s="243"/>
      <c r="I98" s="158">
        <v>0</v>
      </c>
      <c r="J98" s="159">
        <v>0</v>
      </c>
      <c r="K98" s="77">
        <f t="shared" ref="K98:K100" si="11">ROUND((J98*I98),0)</f>
        <v>0</v>
      </c>
      <c r="L98" s="40">
        <v>0</v>
      </c>
      <c r="M98" s="123" t="s">
        <v>173</v>
      </c>
      <c r="N98" s="6"/>
      <c r="Q98" s="16"/>
    </row>
    <row r="99" spans="2:17" ht="30" hidden="1" customHeight="1">
      <c r="B99" s="157"/>
      <c r="C99" s="241"/>
      <c r="D99" s="242"/>
      <c r="E99" s="242"/>
      <c r="F99" s="242"/>
      <c r="G99" s="242"/>
      <c r="H99" s="243"/>
      <c r="I99" s="158">
        <v>0</v>
      </c>
      <c r="J99" s="159">
        <v>0</v>
      </c>
      <c r="K99" s="77">
        <f t="shared" si="11"/>
        <v>0</v>
      </c>
      <c r="L99" s="40">
        <v>0</v>
      </c>
      <c r="M99" s="123" t="s">
        <v>173</v>
      </c>
      <c r="N99" s="6"/>
      <c r="Q99" s="16"/>
    </row>
    <row r="100" spans="2:17" ht="30" hidden="1" customHeight="1">
      <c r="B100" s="157"/>
      <c r="C100" s="241"/>
      <c r="D100" s="242"/>
      <c r="E100" s="242"/>
      <c r="F100" s="242"/>
      <c r="G100" s="242"/>
      <c r="H100" s="243"/>
      <c r="I100" s="158">
        <v>0</v>
      </c>
      <c r="J100" s="159">
        <v>0</v>
      </c>
      <c r="K100" s="77">
        <f t="shared" si="11"/>
        <v>0</v>
      </c>
      <c r="L100" s="40">
        <v>0</v>
      </c>
      <c r="M100" s="123" t="s">
        <v>173</v>
      </c>
      <c r="N100" s="6"/>
      <c r="Q100" s="16"/>
    </row>
    <row r="101" spans="2:17" ht="21.95" customHeight="1" thickTop="1">
      <c r="B101" s="286" t="s">
        <v>70</v>
      </c>
      <c r="C101" s="287"/>
      <c r="D101" s="287"/>
      <c r="E101" s="287"/>
      <c r="F101" s="287"/>
      <c r="G101" s="287"/>
      <c r="H101" s="287"/>
      <c r="I101" s="287"/>
      <c r="J101" s="288"/>
      <c r="K101" s="17">
        <f>SUM(K91:K100)</f>
        <v>37500</v>
      </c>
      <c r="L101" s="17">
        <f>SUM(L91:L100)</f>
        <v>0</v>
      </c>
      <c r="M101" s="17"/>
    </row>
    <row r="102" spans="2:17" ht="37.5" customHeight="1" thickBot="1">
      <c r="B102" s="94" t="s">
        <v>71</v>
      </c>
      <c r="C102" s="283" t="s">
        <v>72</v>
      </c>
      <c r="D102" s="284"/>
      <c r="E102" s="284"/>
      <c r="F102" s="284"/>
      <c r="G102" s="284"/>
      <c r="H102" s="284"/>
      <c r="I102" s="284"/>
      <c r="J102" s="284"/>
      <c r="K102" s="284"/>
      <c r="L102" s="284"/>
      <c r="M102" s="285"/>
      <c r="N102" s="105"/>
    </row>
    <row r="103" spans="2:17" ht="31.5" customHeight="1" thickTop="1">
      <c r="B103" s="98" t="s">
        <v>65</v>
      </c>
      <c r="C103" s="274" t="s">
        <v>73</v>
      </c>
      <c r="D103" s="275"/>
      <c r="E103" s="275"/>
      <c r="F103" s="275"/>
      <c r="G103" s="275"/>
      <c r="H103" s="276"/>
      <c r="I103" s="100" t="s">
        <v>51</v>
      </c>
      <c r="J103" s="78" t="s">
        <v>67</v>
      </c>
      <c r="K103" s="10" t="s">
        <v>33</v>
      </c>
      <c r="L103" s="51" t="s">
        <v>34</v>
      </c>
      <c r="M103" s="51" t="s">
        <v>35</v>
      </c>
      <c r="Q103" s="215" t="s">
        <v>190</v>
      </c>
    </row>
    <row r="104" spans="2:17" ht="30" customHeight="1">
      <c r="B104" s="161" t="s">
        <v>139</v>
      </c>
      <c r="C104" s="241" t="s">
        <v>140</v>
      </c>
      <c r="D104" s="242"/>
      <c r="E104" s="242"/>
      <c r="F104" s="242"/>
      <c r="G104" s="242"/>
      <c r="H104" s="243"/>
      <c r="I104" s="162">
        <v>1</v>
      </c>
      <c r="J104" s="163">
        <v>300</v>
      </c>
      <c r="K104" s="15">
        <f>ROUND((I104*J104),0)</f>
        <v>300</v>
      </c>
      <c r="L104" s="40">
        <v>0</v>
      </c>
      <c r="M104" s="57"/>
      <c r="Q104" s="218"/>
    </row>
    <row r="105" spans="2:17" ht="30" customHeight="1">
      <c r="B105" s="161" t="s">
        <v>145</v>
      </c>
      <c r="C105" s="241" t="s">
        <v>146</v>
      </c>
      <c r="D105" s="242"/>
      <c r="E105" s="242"/>
      <c r="F105" s="242"/>
      <c r="G105" s="242"/>
      <c r="H105" s="243"/>
      <c r="I105" s="162">
        <v>25</v>
      </c>
      <c r="J105" s="163">
        <v>400</v>
      </c>
      <c r="K105" s="15">
        <f>ROUND((I105*J105),0)</f>
        <v>10000</v>
      </c>
      <c r="L105" s="40">
        <v>0</v>
      </c>
      <c r="M105" s="57"/>
      <c r="Q105" s="218"/>
    </row>
    <row r="106" spans="2:17" ht="30" customHeight="1">
      <c r="B106" s="161" t="s">
        <v>141</v>
      </c>
      <c r="C106" s="241" t="s">
        <v>142</v>
      </c>
      <c r="D106" s="242"/>
      <c r="E106" s="242"/>
      <c r="F106" s="242"/>
      <c r="G106" s="242"/>
      <c r="H106" s="243"/>
      <c r="I106" s="162">
        <v>1</v>
      </c>
      <c r="J106" s="163">
        <v>2000</v>
      </c>
      <c r="K106" s="15">
        <f>ROUND((I106*J106),0)</f>
        <v>2000</v>
      </c>
      <c r="L106" s="40">
        <v>0</v>
      </c>
      <c r="M106" s="57"/>
      <c r="Q106" s="218"/>
    </row>
    <row r="107" spans="2:17" ht="30" customHeight="1" thickBot="1">
      <c r="B107" s="161" t="s">
        <v>136</v>
      </c>
      <c r="C107" s="241" t="s">
        <v>135</v>
      </c>
      <c r="D107" s="242"/>
      <c r="E107" s="242"/>
      <c r="F107" s="242"/>
      <c r="G107" s="242"/>
      <c r="H107" s="243"/>
      <c r="I107" s="162">
        <v>4</v>
      </c>
      <c r="J107" s="163">
        <v>50</v>
      </c>
      <c r="K107" s="15">
        <f>ROUND((I107*J107),0)</f>
        <v>200</v>
      </c>
      <c r="L107" s="40">
        <v>0</v>
      </c>
      <c r="M107" s="57"/>
      <c r="Q107" s="218"/>
    </row>
    <row r="108" spans="2:17" ht="30" hidden="1" customHeight="1">
      <c r="B108" s="161"/>
      <c r="C108" s="241"/>
      <c r="D108" s="242"/>
      <c r="E108" s="242"/>
      <c r="F108" s="242"/>
      <c r="G108" s="242"/>
      <c r="H108" s="243"/>
      <c r="I108" s="162">
        <v>0</v>
      </c>
      <c r="J108" s="163">
        <v>0</v>
      </c>
      <c r="K108" s="15">
        <f>ROUND((I108*J108),0)</f>
        <v>0</v>
      </c>
      <c r="L108" s="40">
        <v>0</v>
      </c>
      <c r="M108" s="57"/>
      <c r="Q108" s="218"/>
    </row>
    <row r="109" spans="2:17" ht="30" hidden="1" customHeight="1">
      <c r="B109" s="161"/>
      <c r="C109" s="241"/>
      <c r="D109" s="242"/>
      <c r="E109" s="242"/>
      <c r="F109" s="242"/>
      <c r="G109" s="242"/>
      <c r="H109" s="243"/>
      <c r="I109" s="162">
        <v>0</v>
      </c>
      <c r="J109" s="163">
        <v>0</v>
      </c>
      <c r="K109" s="15">
        <f t="shared" ref="K109:K118" si="12">ROUND((H109*J109),0)</f>
        <v>0</v>
      </c>
      <c r="L109" s="40">
        <v>0</v>
      </c>
      <c r="M109" s="57"/>
      <c r="Q109" s="218"/>
    </row>
    <row r="110" spans="2:17" ht="30" hidden="1" customHeight="1">
      <c r="B110" s="161"/>
      <c r="C110" s="241"/>
      <c r="D110" s="242"/>
      <c r="E110" s="242"/>
      <c r="F110" s="242"/>
      <c r="G110" s="242"/>
      <c r="H110" s="243"/>
      <c r="I110" s="162">
        <v>0</v>
      </c>
      <c r="J110" s="163">
        <v>0</v>
      </c>
      <c r="K110" s="15">
        <f t="shared" si="12"/>
        <v>0</v>
      </c>
      <c r="L110" s="40">
        <v>0</v>
      </c>
      <c r="M110" s="57"/>
      <c r="Q110" s="218"/>
    </row>
    <row r="111" spans="2:17" ht="30" hidden="1" customHeight="1">
      <c r="B111" s="161"/>
      <c r="C111" s="241"/>
      <c r="D111" s="242"/>
      <c r="E111" s="242"/>
      <c r="F111" s="242"/>
      <c r="G111" s="242"/>
      <c r="H111" s="243"/>
      <c r="I111" s="162">
        <v>0</v>
      </c>
      <c r="J111" s="163">
        <v>0</v>
      </c>
      <c r="K111" s="15">
        <f t="shared" si="12"/>
        <v>0</v>
      </c>
      <c r="L111" s="40">
        <v>0</v>
      </c>
      <c r="M111" s="57"/>
      <c r="Q111" s="218"/>
    </row>
    <row r="112" spans="2:17" ht="30" hidden="1" customHeight="1">
      <c r="B112" s="161"/>
      <c r="C112" s="241"/>
      <c r="D112" s="242"/>
      <c r="E112" s="242"/>
      <c r="F112" s="242"/>
      <c r="G112" s="242"/>
      <c r="H112" s="243"/>
      <c r="I112" s="162">
        <v>0</v>
      </c>
      <c r="J112" s="163">
        <v>0</v>
      </c>
      <c r="K112" s="15">
        <f t="shared" si="12"/>
        <v>0</v>
      </c>
      <c r="L112" s="40">
        <v>0</v>
      </c>
      <c r="M112" s="57"/>
      <c r="Q112" s="218"/>
    </row>
    <row r="113" spans="2:17" ht="30" hidden="1" customHeight="1">
      <c r="B113" s="161"/>
      <c r="C113" s="241"/>
      <c r="D113" s="242"/>
      <c r="E113" s="242"/>
      <c r="F113" s="242"/>
      <c r="G113" s="242"/>
      <c r="H113" s="243"/>
      <c r="I113" s="162">
        <v>0</v>
      </c>
      <c r="J113" s="163">
        <v>0</v>
      </c>
      <c r="K113" s="15">
        <f t="shared" si="12"/>
        <v>0</v>
      </c>
      <c r="L113" s="40">
        <v>0</v>
      </c>
      <c r="M113" s="57"/>
      <c r="Q113" s="218"/>
    </row>
    <row r="114" spans="2:17" ht="30" hidden="1" customHeight="1">
      <c r="B114" s="161"/>
      <c r="C114" s="241"/>
      <c r="D114" s="242"/>
      <c r="E114" s="242"/>
      <c r="F114" s="242"/>
      <c r="G114" s="242"/>
      <c r="H114" s="243"/>
      <c r="I114" s="162">
        <v>0</v>
      </c>
      <c r="J114" s="163">
        <v>0</v>
      </c>
      <c r="K114" s="15">
        <f t="shared" si="12"/>
        <v>0</v>
      </c>
      <c r="L114" s="40">
        <v>0</v>
      </c>
      <c r="M114" s="57"/>
      <c r="Q114" s="218"/>
    </row>
    <row r="115" spans="2:17" ht="30" hidden="1" customHeight="1">
      <c r="B115" s="161"/>
      <c r="C115" s="241"/>
      <c r="D115" s="242"/>
      <c r="E115" s="242"/>
      <c r="F115" s="242"/>
      <c r="G115" s="242"/>
      <c r="H115" s="243"/>
      <c r="I115" s="162">
        <v>0</v>
      </c>
      <c r="J115" s="163">
        <v>0</v>
      </c>
      <c r="K115" s="15">
        <f t="shared" si="12"/>
        <v>0</v>
      </c>
      <c r="L115" s="40">
        <v>0</v>
      </c>
      <c r="M115" s="57"/>
      <c r="Q115" s="218"/>
    </row>
    <row r="116" spans="2:17" ht="30" hidden="1" customHeight="1">
      <c r="B116" s="161"/>
      <c r="C116" s="241"/>
      <c r="D116" s="242"/>
      <c r="E116" s="242"/>
      <c r="F116" s="242"/>
      <c r="G116" s="242"/>
      <c r="H116" s="243"/>
      <c r="I116" s="162">
        <v>0</v>
      </c>
      <c r="J116" s="163">
        <v>0</v>
      </c>
      <c r="K116" s="15">
        <f t="shared" si="12"/>
        <v>0</v>
      </c>
      <c r="L116" s="40">
        <v>0</v>
      </c>
      <c r="M116" s="57"/>
      <c r="Q116" s="218"/>
    </row>
    <row r="117" spans="2:17" ht="30" hidden="1" customHeight="1">
      <c r="B117" s="161"/>
      <c r="C117" s="241"/>
      <c r="D117" s="242"/>
      <c r="E117" s="242"/>
      <c r="F117" s="242"/>
      <c r="G117" s="242"/>
      <c r="H117" s="243"/>
      <c r="I117" s="162">
        <v>0</v>
      </c>
      <c r="J117" s="163">
        <v>0</v>
      </c>
      <c r="K117" s="15">
        <f t="shared" si="12"/>
        <v>0</v>
      </c>
      <c r="L117" s="40">
        <v>0</v>
      </c>
      <c r="M117" s="57"/>
      <c r="Q117" s="218"/>
    </row>
    <row r="118" spans="2:17" ht="30" hidden="1" customHeight="1" thickBot="1">
      <c r="B118" s="161"/>
      <c r="C118" s="241"/>
      <c r="D118" s="242"/>
      <c r="E118" s="242"/>
      <c r="F118" s="242"/>
      <c r="G118" s="242"/>
      <c r="H118" s="243"/>
      <c r="I118" s="162">
        <v>0</v>
      </c>
      <c r="J118" s="163">
        <v>0</v>
      </c>
      <c r="K118" s="15">
        <f t="shared" si="12"/>
        <v>0</v>
      </c>
      <c r="L118" s="40">
        <v>0</v>
      </c>
      <c r="M118" s="57"/>
      <c r="Q118" s="219"/>
    </row>
    <row r="119" spans="2:17" ht="21.95" customHeight="1" thickTop="1">
      <c r="B119" s="286" t="s">
        <v>74</v>
      </c>
      <c r="C119" s="287"/>
      <c r="D119" s="287"/>
      <c r="E119" s="287"/>
      <c r="F119" s="287"/>
      <c r="G119" s="287"/>
      <c r="H119" s="287"/>
      <c r="I119" s="287"/>
      <c r="J119" s="288"/>
      <c r="K119" s="17">
        <f>SUM(K104:K118)</f>
        <v>12500</v>
      </c>
      <c r="L119" s="17">
        <f>SUM(L104:L118)</f>
        <v>0</v>
      </c>
      <c r="M119" s="17"/>
      <c r="Q119" s="134"/>
    </row>
    <row r="120" spans="2:17" ht="37.5" customHeight="1" thickBot="1">
      <c r="B120" s="94" t="s">
        <v>75</v>
      </c>
      <c r="C120" s="283" t="s">
        <v>170</v>
      </c>
      <c r="D120" s="284"/>
      <c r="E120" s="284"/>
      <c r="F120" s="284"/>
      <c r="G120" s="284"/>
      <c r="H120" s="284"/>
      <c r="I120" s="284"/>
      <c r="J120" s="284"/>
      <c r="K120" s="284"/>
      <c r="L120" s="284"/>
      <c r="M120" s="285"/>
      <c r="N120" s="105"/>
      <c r="O120" t="s">
        <v>80</v>
      </c>
    </row>
    <row r="121" spans="2:17" ht="29.25" customHeight="1" thickTop="1">
      <c r="B121" s="9" t="s">
        <v>77</v>
      </c>
      <c r="C121" s="289" t="s">
        <v>78</v>
      </c>
      <c r="D121" s="290"/>
      <c r="E121" s="290"/>
      <c r="F121" s="290"/>
      <c r="G121" s="291"/>
      <c r="H121" s="49" t="s">
        <v>79</v>
      </c>
      <c r="I121" s="49" t="s">
        <v>50</v>
      </c>
      <c r="J121" s="10" t="s">
        <v>51</v>
      </c>
      <c r="K121" s="10" t="s">
        <v>33</v>
      </c>
      <c r="L121" s="51" t="s">
        <v>34</v>
      </c>
      <c r="M121" s="51" t="s">
        <v>35</v>
      </c>
      <c r="N121" s="4"/>
      <c r="O121" t="s">
        <v>76</v>
      </c>
      <c r="Q121" s="215" t="s">
        <v>191</v>
      </c>
    </row>
    <row r="122" spans="2:17" ht="30" customHeight="1">
      <c r="B122" s="164" t="s">
        <v>122</v>
      </c>
      <c r="C122" s="258" t="s">
        <v>81</v>
      </c>
      <c r="D122" s="259"/>
      <c r="E122" s="259"/>
      <c r="F122" s="259"/>
      <c r="G122" s="260"/>
      <c r="H122" s="165">
        <v>650</v>
      </c>
      <c r="I122" s="130" t="s">
        <v>76</v>
      </c>
      <c r="J122" s="166">
        <v>10</v>
      </c>
      <c r="K122" s="56">
        <f>ROUND((H122*J122),0)</f>
        <v>6500</v>
      </c>
      <c r="L122" s="40">
        <v>0</v>
      </c>
      <c r="M122" s="57"/>
      <c r="N122" s="2" t="str">
        <f>IF(AND(H122&gt;81.25,I122="Hourly"),"Consultant Rate exceeds allowable limit.  
Please review.",IF(AND(H122&gt;650,I122="8 Hour Day"),"Consultant Rate exceeds allowable limit.  
Please review."," "))</f>
        <v xml:space="preserve"> </v>
      </c>
      <c r="Q122" s="216"/>
    </row>
    <row r="123" spans="2:17" ht="30" customHeight="1">
      <c r="B123" s="164" t="s">
        <v>121</v>
      </c>
      <c r="C123" s="258" t="s">
        <v>82</v>
      </c>
      <c r="D123" s="259"/>
      <c r="E123" s="259"/>
      <c r="F123" s="259"/>
      <c r="G123" s="260"/>
      <c r="H123" s="165">
        <v>47</v>
      </c>
      <c r="I123" s="130" t="s">
        <v>80</v>
      </c>
      <c r="J123" s="166">
        <v>200</v>
      </c>
      <c r="K123" s="56">
        <f>ROUND((H123*J123),0)</f>
        <v>9400</v>
      </c>
      <c r="L123" s="40">
        <v>0</v>
      </c>
      <c r="M123" s="57"/>
      <c r="N123" s="2" t="str">
        <f>IF(AND(H123&gt;81.25,I123="Hourly"),"Consultant Rate exceeds allowable limit.  
Please review.",IF(AND(H123&gt;650,I123="8 Hour Day"),"Consultant Rate exceeds allowable limit.  
Please review."," "))</f>
        <v xml:space="preserve"> </v>
      </c>
      <c r="Q123" s="216"/>
    </row>
    <row r="124" spans="2:17" ht="30" customHeight="1">
      <c r="B124" s="164" t="s">
        <v>130</v>
      </c>
      <c r="C124" s="258" t="s">
        <v>129</v>
      </c>
      <c r="D124" s="259"/>
      <c r="E124" s="259"/>
      <c r="F124" s="259"/>
      <c r="G124" s="260"/>
      <c r="H124" s="165">
        <v>80</v>
      </c>
      <c r="I124" s="130" t="s">
        <v>80</v>
      </c>
      <c r="J124" s="166">
        <v>17.5</v>
      </c>
      <c r="K124" s="56">
        <f>H124*J124</f>
        <v>1400</v>
      </c>
      <c r="L124" s="40">
        <v>0</v>
      </c>
      <c r="M124" s="57"/>
      <c r="N124" s="2" t="str">
        <f>IF(AND(H124&gt;81.25,I124="Hourly"),"Consultant Rate exceeds allowable limit.  
Please review.",IF(AND(H124&gt;650,I124="8 Hour Day"),"Consultant Rate exceeds allowable limit.  
Please review."," "))</f>
        <v xml:space="preserve"> </v>
      </c>
      <c r="Q124" s="216"/>
    </row>
    <row r="125" spans="2:17" ht="30" customHeight="1">
      <c r="B125" s="167" t="s">
        <v>143</v>
      </c>
      <c r="C125" s="258" t="s">
        <v>144</v>
      </c>
      <c r="D125" s="259"/>
      <c r="E125" s="259"/>
      <c r="F125" s="259"/>
      <c r="G125" s="260"/>
      <c r="H125" s="165">
        <v>67</v>
      </c>
      <c r="I125" s="130" t="s">
        <v>80</v>
      </c>
      <c r="J125" s="166">
        <v>25</v>
      </c>
      <c r="K125" s="56">
        <f>H125*J125</f>
        <v>1675</v>
      </c>
      <c r="L125" s="40">
        <v>0</v>
      </c>
      <c r="M125" s="57"/>
      <c r="N125" s="2" t="str">
        <f>IF(AND(H125&gt;81.25,I125="Hourly"),"Consultant Rate exceeds allowable limit.  
Please review.",IF(AND(H125&gt;650,I125="8 Hour Day"),"Consultant Rate exceeds allowable limit.  
Please review."," "))</f>
        <v xml:space="preserve"> </v>
      </c>
      <c r="Q125" s="216"/>
    </row>
    <row r="126" spans="2:17" ht="30" customHeight="1">
      <c r="B126" s="229" t="s">
        <v>192</v>
      </c>
      <c r="C126" s="230"/>
      <c r="D126" s="230"/>
      <c r="E126" s="230"/>
      <c r="F126" s="230"/>
      <c r="G126" s="230"/>
      <c r="H126" s="230"/>
      <c r="I126" s="230"/>
      <c r="J126" s="230"/>
      <c r="K126" s="231"/>
      <c r="L126" s="40">
        <v>0</v>
      </c>
      <c r="M126" s="57"/>
      <c r="N126" s="2" t="str">
        <f>IF(AND(B126&gt;81.25,I126="Hourly"),"Consultant Rate exceeds allowable limit.  
Please review.",IF(AND(B126&gt;650,I126="8 Hour Day"),"Consultant Rate exceeds allowable limit.  
Please review."," "))</f>
        <v xml:space="preserve"> </v>
      </c>
      <c r="Q126" s="216"/>
    </row>
    <row r="127" spans="2:17" ht="30" customHeight="1">
      <c r="B127" s="232"/>
      <c r="C127" s="233"/>
      <c r="D127" s="233"/>
      <c r="E127" s="233"/>
      <c r="F127" s="233"/>
      <c r="G127" s="233"/>
      <c r="H127" s="233"/>
      <c r="I127" s="233"/>
      <c r="J127" s="233"/>
      <c r="K127" s="234"/>
      <c r="L127" s="40">
        <v>0</v>
      </c>
      <c r="M127" s="57"/>
      <c r="N127" s="2" t="str">
        <f t="shared" ref="N127:N136" si="13">IF(AND(H127&gt;81.25,I127="Hourly"),"Consultant Rate exceeds allowable limit.  
Please review.",IF(AND(H127&gt;650,I127="8 Hour Day"),"Consultant Rate exceeds allowable limit.  
Please review."," "))</f>
        <v xml:space="preserve"> </v>
      </c>
      <c r="Q127" s="216"/>
    </row>
    <row r="128" spans="2:17" ht="30" customHeight="1" thickBot="1">
      <c r="B128" s="235"/>
      <c r="C128" s="236"/>
      <c r="D128" s="236"/>
      <c r="E128" s="236"/>
      <c r="F128" s="236"/>
      <c r="G128" s="236"/>
      <c r="H128" s="236"/>
      <c r="I128" s="236"/>
      <c r="J128" s="236"/>
      <c r="K128" s="237"/>
      <c r="L128" s="40">
        <v>0</v>
      </c>
      <c r="M128" s="57"/>
      <c r="N128" s="2" t="str">
        <f t="shared" si="13"/>
        <v xml:space="preserve"> </v>
      </c>
      <c r="Q128" s="216"/>
    </row>
    <row r="129" spans="2:17" ht="30" hidden="1" customHeight="1">
      <c r="B129" s="167"/>
      <c r="C129" s="258"/>
      <c r="D129" s="259"/>
      <c r="E129" s="259"/>
      <c r="F129" s="259"/>
      <c r="G129" s="260"/>
      <c r="H129" s="165">
        <v>0</v>
      </c>
      <c r="I129" s="130" t="s">
        <v>80</v>
      </c>
      <c r="J129" s="166">
        <v>0</v>
      </c>
      <c r="K129" s="56">
        <f>H129*J129</f>
        <v>0</v>
      </c>
      <c r="L129" s="40">
        <v>0</v>
      </c>
      <c r="M129" s="57"/>
      <c r="N129" s="2" t="str">
        <f t="shared" si="13"/>
        <v xml:space="preserve"> </v>
      </c>
      <c r="Q129" s="216"/>
    </row>
    <row r="130" spans="2:17" ht="30" hidden="1" customHeight="1" thickBot="1">
      <c r="B130" s="167"/>
      <c r="C130" s="258"/>
      <c r="D130" s="259"/>
      <c r="E130" s="259"/>
      <c r="F130" s="259"/>
      <c r="G130" s="260"/>
      <c r="H130" s="165">
        <v>0</v>
      </c>
      <c r="I130" s="130" t="s">
        <v>80</v>
      </c>
      <c r="J130" s="166">
        <v>0</v>
      </c>
      <c r="K130" s="56">
        <f>H130*J130</f>
        <v>0</v>
      </c>
      <c r="L130" s="40">
        <v>0</v>
      </c>
      <c r="M130" s="57"/>
      <c r="N130" s="2" t="str">
        <f t="shared" si="13"/>
        <v xml:space="preserve"> </v>
      </c>
      <c r="Q130" s="216"/>
    </row>
    <row r="131" spans="2:17" ht="30" hidden="1" customHeight="1">
      <c r="B131" s="164"/>
      <c r="C131" s="258"/>
      <c r="D131" s="259"/>
      <c r="E131" s="259"/>
      <c r="F131" s="259"/>
      <c r="G131" s="260"/>
      <c r="H131" s="165">
        <v>0</v>
      </c>
      <c r="I131" s="130" t="s">
        <v>80</v>
      </c>
      <c r="J131" s="166">
        <v>0</v>
      </c>
      <c r="K131" s="56">
        <f t="shared" ref="K131:K136" si="14">ROUND((H131*J131),0)</f>
        <v>0</v>
      </c>
      <c r="L131" s="40">
        <v>0</v>
      </c>
      <c r="M131" s="57"/>
      <c r="N131" s="2" t="str">
        <f t="shared" si="13"/>
        <v xml:space="preserve"> </v>
      </c>
      <c r="Q131" s="216"/>
    </row>
    <row r="132" spans="2:17" ht="30" hidden="1" customHeight="1">
      <c r="B132" s="164"/>
      <c r="C132" s="258"/>
      <c r="D132" s="259"/>
      <c r="E132" s="259"/>
      <c r="F132" s="259"/>
      <c r="G132" s="260"/>
      <c r="H132" s="165">
        <v>0</v>
      </c>
      <c r="I132" s="130" t="s">
        <v>80</v>
      </c>
      <c r="J132" s="166">
        <v>0</v>
      </c>
      <c r="K132" s="56">
        <f t="shared" si="14"/>
        <v>0</v>
      </c>
      <c r="L132" s="40">
        <v>0</v>
      </c>
      <c r="M132" s="57"/>
      <c r="N132" s="2" t="str">
        <f t="shared" si="13"/>
        <v xml:space="preserve"> </v>
      </c>
      <c r="Q132" s="216"/>
    </row>
    <row r="133" spans="2:17" ht="30" hidden="1" customHeight="1">
      <c r="B133" s="164"/>
      <c r="C133" s="258"/>
      <c r="D133" s="259"/>
      <c r="E133" s="259"/>
      <c r="F133" s="259"/>
      <c r="G133" s="260"/>
      <c r="H133" s="165">
        <v>0</v>
      </c>
      <c r="I133" s="130" t="s">
        <v>80</v>
      </c>
      <c r="J133" s="166">
        <v>0</v>
      </c>
      <c r="K133" s="56">
        <f t="shared" si="14"/>
        <v>0</v>
      </c>
      <c r="L133" s="40">
        <v>0</v>
      </c>
      <c r="M133" s="57"/>
      <c r="N133" s="2" t="str">
        <f t="shared" si="13"/>
        <v xml:space="preserve"> </v>
      </c>
      <c r="Q133" s="216"/>
    </row>
    <row r="134" spans="2:17" ht="30" hidden="1" customHeight="1">
      <c r="B134" s="164"/>
      <c r="C134" s="258"/>
      <c r="D134" s="259"/>
      <c r="E134" s="259"/>
      <c r="F134" s="259"/>
      <c r="G134" s="260"/>
      <c r="H134" s="165">
        <v>0</v>
      </c>
      <c r="I134" s="130" t="s">
        <v>80</v>
      </c>
      <c r="J134" s="166">
        <v>0</v>
      </c>
      <c r="K134" s="56">
        <f t="shared" si="14"/>
        <v>0</v>
      </c>
      <c r="L134" s="40">
        <v>0</v>
      </c>
      <c r="M134" s="57"/>
      <c r="N134" s="2" t="str">
        <f t="shared" si="13"/>
        <v xml:space="preserve"> </v>
      </c>
      <c r="Q134" s="216"/>
    </row>
    <row r="135" spans="2:17" ht="30" hidden="1" customHeight="1">
      <c r="B135" s="164"/>
      <c r="C135" s="258"/>
      <c r="D135" s="259"/>
      <c r="E135" s="259"/>
      <c r="F135" s="259"/>
      <c r="G135" s="260"/>
      <c r="H135" s="165">
        <v>0</v>
      </c>
      <c r="I135" s="130" t="s">
        <v>80</v>
      </c>
      <c r="J135" s="166">
        <v>0</v>
      </c>
      <c r="K135" s="56">
        <f t="shared" si="14"/>
        <v>0</v>
      </c>
      <c r="L135" s="40">
        <v>0</v>
      </c>
      <c r="M135" s="57"/>
      <c r="N135" s="2" t="str">
        <f t="shared" si="13"/>
        <v xml:space="preserve"> </v>
      </c>
      <c r="Q135" s="216"/>
    </row>
    <row r="136" spans="2:17" ht="30" hidden="1" customHeight="1" thickBot="1">
      <c r="B136" s="164"/>
      <c r="C136" s="258"/>
      <c r="D136" s="259"/>
      <c r="E136" s="259"/>
      <c r="F136" s="259"/>
      <c r="G136" s="260"/>
      <c r="H136" s="165">
        <v>0</v>
      </c>
      <c r="I136" s="130" t="s">
        <v>80</v>
      </c>
      <c r="J136" s="166">
        <v>0</v>
      </c>
      <c r="K136" s="56">
        <f t="shared" si="14"/>
        <v>0</v>
      </c>
      <c r="L136" s="40">
        <v>0</v>
      </c>
      <c r="M136" s="57"/>
      <c r="N136" s="2" t="str">
        <f t="shared" si="13"/>
        <v xml:space="preserve"> </v>
      </c>
      <c r="Q136" s="217"/>
    </row>
    <row r="137" spans="2:17" ht="25.5" customHeight="1" thickTop="1">
      <c r="B137" s="286" t="s">
        <v>83</v>
      </c>
      <c r="C137" s="287"/>
      <c r="D137" s="287"/>
      <c r="E137" s="287"/>
      <c r="F137" s="287"/>
      <c r="G137" s="287"/>
      <c r="H137" s="287"/>
      <c r="I137" s="287"/>
      <c r="J137" s="288"/>
      <c r="K137" s="17">
        <f>ROUND((SUM(K122:K136)),0)</f>
        <v>18975</v>
      </c>
      <c r="L137" s="17">
        <f>ROUND((SUM(L122:L136)),0)</f>
        <v>0</v>
      </c>
      <c r="M137" s="17"/>
      <c r="Q137" s="134"/>
    </row>
    <row r="138" spans="2:17" ht="37.5" customHeight="1" thickBot="1">
      <c r="B138" s="94" t="s">
        <v>84</v>
      </c>
      <c r="C138" s="283" t="s">
        <v>180</v>
      </c>
      <c r="D138" s="284"/>
      <c r="E138" s="284"/>
      <c r="F138" s="284"/>
      <c r="G138" s="284"/>
      <c r="H138" s="284"/>
      <c r="I138" s="284"/>
      <c r="J138" s="284"/>
      <c r="K138" s="284"/>
      <c r="L138" s="284"/>
      <c r="M138" s="285"/>
      <c r="N138" s="105"/>
    </row>
    <row r="139" spans="2:17" ht="31.5" customHeight="1" thickTop="1">
      <c r="B139" s="98" t="s">
        <v>85</v>
      </c>
      <c r="C139" s="261" t="s">
        <v>86</v>
      </c>
      <c r="D139" s="303"/>
      <c r="E139" s="303"/>
      <c r="F139" s="304"/>
      <c r="G139" s="100" t="s">
        <v>51</v>
      </c>
      <c r="H139" s="50" t="s">
        <v>162</v>
      </c>
      <c r="I139" s="100" t="s">
        <v>54</v>
      </c>
      <c r="J139" s="50" t="s">
        <v>152</v>
      </c>
      <c r="K139" s="10" t="s">
        <v>33</v>
      </c>
      <c r="L139" s="51" t="s">
        <v>34</v>
      </c>
      <c r="M139" s="51" t="s">
        <v>35</v>
      </c>
      <c r="Q139" s="215" t="s">
        <v>199</v>
      </c>
    </row>
    <row r="140" spans="2:17" ht="30" customHeight="1">
      <c r="B140" s="161" t="s">
        <v>137</v>
      </c>
      <c r="C140" s="271" t="s">
        <v>200</v>
      </c>
      <c r="D140" s="272"/>
      <c r="E140" s="272"/>
      <c r="F140" s="273"/>
      <c r="G140" s="168">
        <v>1</v>
      </c>
      <c r="H140" s="169" t="s">
        <v>116</v>
      </c>
      <c r="I140" s="165">
        <v>700</v>
      </c>
      <c r="J140" s="158">
        <v>1</v>
      </c>
      <c r="K140" s="15">
        <f>ROUND((G140*I140*J140),0)</f>
        <v>700</v>
      </c>
      <c r="L140" s="40">
        <v>0</v>
      </c>
      <c r="M140" s="57"/>
      <c r="Q140" s="216"/>
    </row>
    <row r="141" spans="2:17" ht="30" customHeight="1">
      <c r="B141" s="161" t="s">
        <v>110</v>
      </c>
      <c r="C141" s="271" t="s">
        <v>123</v>
      </c>
      <c r="D141" s="272"/>
      <c r="E141" s="272"/>
      <c r="F141" s="273"/>
      <c r="G141" s="168">
        <v>5</v>
      </c>
      <c r="H141" s="169" t="s">
        <v>116</v>
      </c>
      <c r="I141" s="165">
        <v>325</v>
      </c>
      <c r="J141" s="158">
        <v>1</v>
      </c>
      <c r="K141" s="15">
        <f>ROUND((G141*I141*J141),0)</f>
        <v>1625</v>
      </c>
      <c r="L141" s="40">
        <v>0</v>
      </c>
      <c r="M141" s="57"/>
      <c r="Q141" s="216"/>
    </row>
    <row r="142" spans="2:17" ht="30" customHeight="1">
      <c r="B142" s="161" t="s">
        <v>117</v>
      </c>
      <c r="C142" s="271" t="s">
        <v>128</v>
      </c>
      <c r="D142" s="272"/>
      <c r="E142" s="272"/>
      <c r="F142" s="273"/>
      <c r="G142" s="168">
        <v>5</v>
      </c>
      <c r="H142" s="169" t="s">
        <v>116</v>
      </c>
      <c r="I142" s="165">
        <v>350</v>
      </c>
      <c r="J142" s="158">
        <v>1</v>
      </c>
      <c r="K142" s="15">
        <f>ROUND((G142*I142*J142),0)</f>
        <v>1750</v>
      </c>
      <c r="L142" s="40">
        <v>0</v>
      </c>
      <c r="M142" s="57"/>
      <c r="N142" s="7"/>
      <c r="Q142" s="216"/>
    </row>
    <row r="143" spans="2:17" ht="30" customHeight="1">
      <c r="B143" s="161" t="s">
        <v>177</v>
      </c>
      <c r="C143" s="271" t="s">
        <v>178</v>
      </c>
      <c r="D143" s="272"/>
      <c r="E143" s="272"/>
      <c r="F143" s="273"/>
      <c r="G143" s="168">
        <v>1</v>
      </c>
      <c r="H143" s="169" t="s">
        <v>179</v>
      </c>
      <c r="I143" s="165">
        <v>200</v>
      </c>
      <c r="J143" s="158">
        <v>2</v>
      </c>
      <c r="K143" s="15">
        <f>ROUND((G143*I143*J143),0)</f>
        <v>400</v>
      </c>
      <c r="L143" s="40">
        <v>0</v>
      </c>
      <c r="M143" s="57"/>
      <c r="N143" s="7"/>
      <c r="Q143" s="216"/>
    </row>
    <row r="144" spans="2:17" ht="30" customHeight="1">
      <c r="B144" s="161" t="s">
        <v>124</v>
      </c>
      <c r="C144" s="271" t="s">
        <v>125</v>
      </c>
      <c r="D144" s="272"/>
      <c r="E144" s="272"/>
      <c r="F144" s="273"/>
      <c r="G144" s="168">
        <v>1</v>
      </c>
      <c r="H144" s="170" t="s">
        <v>36</v>
      </c>
      <c r="I144" s="165">
        <f>3000+700</f>
        <v>3700</v>
      </c>
      <c r="J144" s="158">
        <v>1</v>
      </c>
      <c r="K144" s="15">
        <f t="shared" ref="K144:K154" si="15">ROUND((G144*I144*J144),0)</f>
        <v>3700</v>
      </c>
      <c r="L144" s="40">
        <v>0</v>
      </c>
      <c r="M144" s="57"/>
      <c r="N144" s="7"/>
      <c r="Q144" s="216"/>
    </row>
    <row r="145" spans="2:17" ht="30" customHeight="1">
      <c r="B145" s="161" t="s">
        <v>126</v>
      </c>
      <c r="C145" s="271" t="s">
        <v>127</v>
      </c>
      <c r="D145" s="272"/>
      <c r="E145" s="272"/>
      <c r="F145" s="273"/>
      <c r="G145" s="168">
        <v>1</v>
      </c>
      <c r="H145" s="170" t="s">
        <v>116</v>
      </c>
      <c r="I145" s="165">
        <v>500</v>
      </c>
      <c r="J145" s="158">
        <v>1</v>
      </c>
      <c r="K145" s="15">
        <f t="shared" si="15"/>
        <v>500</v>
      </c>
      <c r="L145" s="40">
        <v>0</v>
      </c>
      <c r="M145" s="57"/>
      <c r="N145" s="7"/>
      <c r="Q145" s="216"/>
    </row>
    <row r="146" spans="2:17" ht="30" customHeight="1">
      <c r="B146" s="161" t="s">
        <v>171</v>
      </c>
      <c r="C146" s="271" t="s">
        <v>172</v>
      </c>
      <c r="D146" s="272"/>
      <c r="E146" s="272"/>
      <c r="F146" s="273"/>
      <c r="G146" s="168">
        <v>14</v>
      </c>
      <c r="H146" s="169" t="s">
        <v>116</v>
      </c>
      <c r="I146" s="165">
        <v>3000</v>
      </c>
      <c r="J146" s="158">
        <v>1</v>
      </c>
      <c r="K146" s="15">
        <f t="shared" si="15"/>
        <v>42000</v>
      </c>
      <c r="L146" s="40">
        <v>0</v>
      </c>
      <c r="M146" s="57"/>
      <c r="N146" s="7"/>
      <c r="Q146" s="216"/>
    </row>
    <row r="147" spans="2:17" ht="30" customHeight="1">
      <c r="B147" s="161" t="s">
        <v>87</v>
      </c>
      <c r="C147" s="171" t="s">
        <v>88</v>
      </c>
      <c r="D147" s="172"/>
      <c r="E147" s="172"/>
      <c r="F147" s="173"/>
      <c r="G147" s="168">
        <v>1</v>
      </c>
      <c r="H147" s="169" t="s">
        <v>91</v>
      </c>
      <c r="I147" s="165">
        <v>700</v>
      </c>
      <c r="J147" s="158">
        <v>12</v>
      </c>
      <c r="K147" s="15">
        <f t="shared" si="15"/>
        <v>8400</v>
      </c>
      <c r="L147" s="40">
        <v>0</v>
      </c>
      <c r="M147" s="57"/>
      <c r="N147" s="7"/>
      <c r="Q147" s="216"/>
    </row>
    <row r="148" spans="2:17" ht="30" customHeight="1">
      <c r="B148" s="161" t="s">
        <v>89</v>
      </c>
      <c r="C148" s="271" t="s">
        <v>90</v>
      </c>
      <c r="D148" s="272"/>
      <c r="E148" s="272"/>
      <c r="F148" s="273"/>
      <c r="G148" s="168">
        <v>1</v>
      </c>
      <c r="H148" s="169" t="s">
        <v>91</v>
      </c>
      <c r="I148" s="165">
        <v>200</v>
      </c>
      <c r="J148" s="158">
        <v>12</v>
      </c>
      <c r="K148" s="15">
        <f t="shared" si="15"/>
        <v>2400</v>
      </c>
      <c r="L148" s="40">
        <v>0</v>
      </c>
      <c r="M148" s="57"/>
      <c r="N148" s="7"/>
      <c r="Q148" s="216"/>
    </row>
    <row r="149" spans="2:17" ht="30" customHeight="1" thickBot="1">
      <c r="B149" s="161" t="s">
        <v>92</v>
      </c>
      <c r="C149" s="271" t="s">
        <v>93</v>
      </c>
      <c r="D149" s="272"/>
      <c r="E149" s="272"/>
      <c r="F149" s="273"/>
      <c r="G149" s="168">
        <v>1000</v>
      </c>
      <c r="H149" s="170" t="s">
        <v>94</v>
      </c>
      <c r="I149" s="165">
        <v>0.5</v>
      </c>
      <c r="J149" s="158">
        <v>4</v>
      </c>
      <c r="K149" s="15">
        <f t="shared" si="15"/>
        <v>2000</v>
      </c>
      <c r="L149" s="40">
        <v>0</v>
      </c>
      <c r="M149" s="57"/>
      <c r="N149" s="7"/>
      <c r="Q149" s="216"/>
    </row>
    <row r="150" spans="2:17" ht="30" hidden="1" customHeight="1">
      <c r="B150" s="161"/>
      <c r="C150" s="271"/>
      <c r="D150" s="272"/>
      <c r="E150" s="272"/>
      <c r="F150" s="273"/>
      <c r="G150" s="168">
        <v>0</v>
      </c>
      <c r="H150" s="169"/>
      <c r="I150" s="165">
        <v>0</v>
      </c>
      <c r="J150" s="158">
        <v>0</v>
      </c>
      <c r="K150" s="15">
        <f t="shared" si="15"/>
        <v>0</v>
      </c>
      <c r="L150" s="40">
        <v>0</v>
      </c>
      <c r="M150" s="57"/>
      <c r="N150" s="7"/>
      <c r="Q150" s="216"/>
    </row>
    <row r="151" spans="2:17" ht="30" hidden="1" customHeight="1">
      <c r="B151" s="161"/>
      <c r="C151" s="271"/>
      <c r="D151" s="272"/>
      <c r="E151" s="272"/>
      <c r="F151" s="273"/>
      <c r="G151" s="168">
        <v>0</v>
      </c>
      <c r="H151" s="170"/>
      <c r="I151" s="165">
        <v>0</v>
      </c>
      <c r="J151" s="158">
        <v>0</v>
      </c>
      <c r="K151" s="15">
        <f t="shared" si="15"/>
        <v>0</v>
      </c>
      <c r="L151" s="40">
        <v>0</v>
      </c>
      <c r="M151" s="57"/>
      <c r="N151" s="7"/>
      <c r="Q151" s="216"/>
    </row>
    <row r="152" spans="2:17" ht="30" hidden="1" customHeight="1">
      <c r="B152" s="161"/>
      <c r="C152" s="271"/>
      <c r="D152" s="272"/>
      <c r="E152" s="272"/>
      <c r="F152" s="273"/>
      <c r="G152" s="168">
        <v>0</v>
      </c>
      <c r="H152" s="169"/>
      <c r="I152" s="165">
        <v>0</v>
      </c>
      <c r="J152" s="158">
        <v>1</v>
      </c>
      <c r="K152" s="15">
        <f t="shared" si="15"/>
        <v>0</v>
      </c>
      <c r="L152" s="40">
        <v>0</v>
      </c>
      <c r="M152" s="57"/>
      <c r="N152" s="7"/>
      <c r="Q152" s="216"/>
    </row>
    <row r="153" spans="2:17" ht="30" hidden="1" customHeight="1">
      <c r="B153" s="161"/>
      <c r="C153" s="271"/>
      <c r="D153" s="272"/>
      <c r="E153" s="272"/>
      <c r="F153" s="273"/>
      <c r="G153" s="168">
        <v>0</v>
      </c>
      <c r="H153" s="169"/>
      <c r="I153" s="165">
        <v>0</v>
      </c>
      <c r="J153" s="158">
        <v>1</v>
      </c>
      <c r="K153" s="15">
        <f t="shared" si="15"/>
        <v>0</v>
      </c>
      <c r="L153" s="40">
        <v>0</v>
      </c>
      <c r="M153" s="57"/>
      <c r="N153" s="7"/>
      <c r="Q153" s="216"/>
    </row>
    <row r="154" spans="2:17" ht="30" hidden="1" customHeight="1">
      <c r="B154" s="161"/>
      <c r="C154" s="271"/>
      <c r="D154" s="272"/>
      <c r="E154" s="272"/>
      <c r="F154" s="273"/>
      <c r="G154" s="168">
        <v>0</v>
      </c>
      <c r="H154" s="169"/>
      <c r="I154" s="165">
        <v>0</v>
      </c>
      <c r="J154" s="158">
        <v>1</v>
      </c>
      <c r="K154" s="15">
        <f t="shared" si="15"/>
        <v>0</v>
      </c>
      <c r="L154" s="40">
        <v>0</v>
      </c>
      <c r="M154" s="57"/>
      <c r="N154" s="7"/>
      <c r="Q154" s="217"/>
    </row>
    <row r="155" spans="2:17" ht="21.95" customHeight="1" thickTop="1">
      <c r="B155" s="286" t="s">
        <v>95</v>
      </c>
      <c r="C155" s="287"/>
      <c r="D155" s="287"/>
      <c r="E155" s="287"/>
      <c r="F155" s="287"/>
      <c r="G155" s="287"/>
      <c r="H155" s="287"/>
      <c r="I155" s="287"/>
      <c r="J155" s="288"/>
      <c r="K155" s="17">
        <f>ROUND((SUM(K140:K154)),0)</f>
        <v>63475</v>
      </c>
      <c r="L155" s="17">
        <f>ROUND((SUM(L140:L154)),0)</f>
        <v>0</v>
      </c>
      <c r="M155" s="17"/>
      <c r="Q155" s="134"/>
    </row>
    <row r="156" spans="2:17" ht="21.95" customHeight="1">
      <c r="B156" s="292" t="s">
        <v>7</v>
      </c>
      <c r="C156" s="295"/>
      <c r="D156" s="295"/>
      <c r="E156" s="295"/>
      <c r="F156" s="295"/>
      <c r="G156" s="295"/>
      <c r="H156" s="295"/>
      <c r="I156" s="295"/>
      <c r="J156" s="296"/>
      <c r="K156" s="18">
        <f>K155+K119+K101+K88+K49+K36+K137</f>
        <v>169770</v>
      </c>
      <c r="L156" s="18">
        <f>L155+L119+L101+L88+L49+L36</f>
        <v>0</v>
      </c>
      <c r="M156" s="18"/>
    </row>
    <row r="157" spans="2:17" ht="21.95" hidden="1" customHeight="1">
      <c r="B157" s="292" t="s">
        <v>96</v>
      </c>
      <c r="C157" s="295"/>
      <c r="D157" s="295"/>
      <c r="E157" s="295"/>
      <c r="F157" s="295"/>
      <c r="G157" s="295"/>
      <c r="H157" s="295"/>
      <c r="I157" s="295"/>
      <c r="J157" s="296"/>
      <c r="K157" s="18">
        <f>K36+K49+K88+K119+K155+-J161+K137</f>
        <v>123870</v>
      </c>
      <c r="L157" s="18">
        <f>L36+L49+L88+L119+L155-J161</f>
        <v>-8400</v>
      </c>
      <c r="M157" s="18"/>
    </row>
    <row r="158" spans="2:17" ht="21.95" hidden="1" customHeight="1">
      <c r="B158" s="26"/>
      <c r="C158" s="27"/>
      <c r="D158" s="27"/>
      <c r="E158" s="27"/>
      <c r="F158" s="27"/>
      <c r="G158" s="27"/>
      <c r="H158" s="27"/>
      <c r="I158" s="27"/>
      <c r="J158" s="27"/>
      <c r="K158" s="28"/>
      <c r="L158" s="25"/>
      <c r="M158" s="25"/>
    </row>
    <row r="159" spans="2:17" ht="61.5" hidden="1" customHeight="1">
      <c r="B159" s="8" t="s">
        <v>97</v>
      </c>
      <c r="C159" s="281" t="s">
        <v>147</v>
      </c>
      <c r="D159" s="282"/>
      <c r="E159" s="282"/>
      <c r="F159" s="282"/>
      <c r="G159" s="282"/>
      <c r="H159" s="282"/>
      <c r="I159" s="282"/>
      <c r="J159" s="282"/>
      <c r="K159" s="282"/>
      <c r="L159" s="282"/>
      <c r="M159" s="282"/>
      <c r="N159" s="105"/>
    </row>
    <row r="160" spans="2:17" ht="31.5" hidden="1" customHeight="1">
      <c r="B160" s="174" t="s">
        <v>85</v>
      </c>
      <c r="C160" s="175" t="s">
        <v>98</v>
      </c>
      <c r="D160" s="297" t="s">
        <v>99</v>
      </c>
      <c r="E160" s="298"/>
      <c r="F160" s="298"/>
      <c r="G160" s="299"/>
      <c r="H160" s="175" t="s">
        <v>100</v>
      </c>
      <c r="I160" s="176" t="s">
        <v>101</v>
      </c>
      <c r="J160" s="177" t="s">
        <v>102</v>
      </c>
      <c r="K160" s="178" t="s">
        <v>33</v>
      </c>
      <c r="L160" s="51" t="s">
        <v>34</v>
      </c>
      <c r="M160" s="51" t="s">
        <v>35</v>
      </c>
      <c r="O160" t="s">
        <v>103</v>
      </c>
    </row>
    <row r="161" spans="2:15" ht="28.5" hidden="1" customHeight="1">
      <c r="B161" s="11" t="s">
        <v>104</v>
      </c>
      <c r="C161" s="157" t="s">
        <v>103</v>
      </c>
      <c r="D161" s="300" t="s">
        <v>105</v>
      </c>
      <c r="E161" s="301"/>
      <c r="F161" s="301"/>
      <c r="G161" s="302"/>
      <c r="H161" s="179" cm="1">
        <f t="array" ref="H161">_xlfn.IFS(D161="Direct Salaries and Wages",C10,D161="MDTC",K157,D161="Direct Salaries and Wages including Fringe Benefits",(C10+C11))</f>
        <v>123870</v>
      </c>
      <c r="I161" s="180">
        <v>0.1</v>
      </c>
      <c r="J161" s="181">
        <v>8400</v>
      </c>
      <c r="K161" s="15">
        <f>ROUND((H161*I161),0)</f>
        <v>12387</v>
      </c>
      <c r="L161" s="86">
        <v>0</v>
      </c>
      <c r="M161" s="57"/>
      <c r="N161" s="5" t="str">
        <f>IF((AND(C161="De minimis",I161=10%)),"Good",IF(C161="De minimis","Check Rate","Good"))</f>
        <v>Good</v>
      </c>
      <c r="O161" t="s">
        <v>106</v>
      </c>
    </row>
    <row r="162" spans="2:15" ht="21.95" hidden="1" customHeight="1">
      <c r="B162" s="286" t="s">
        <v>107</v>
      </c>
      <c r="C162" s="287"/>
      <c r="D162" s="287"/>
      <c r="E162" s="287"/>
      <c r="F162" s="287"/>
      <c r="G162" s="287"/>
      <c r="H162" s="287"/>
      <c r="I162" s="287"/>
      <c r="J162" s="288"/>
      <c r="K162" s="17">
        <f>K161</f>
        <v>12387</v>
      </c>
      <c r="L162" s="17">
        <f>L161</f>
        <v>0</v>
      </c>
      <c r="M162" s="17"/>
      <c r="O162" t="s">
        <v>105</v>
      </c>
    </row>
    <row r="163" spans="2:15" ht="8.1" hidden="1" customHeight="1">
      <c r="B163" s="16"/>
      <c r="C163" s="16"/>
      <c r="D163" s="16"/>
      <c r="E163" s="16"/>
      <c r="F163" s="16"/>
      <c r="G163" s="16"/>
      <c r="H163" s="16"/>
      <c r="I163" s="16"/>
      <c r="J163" s="16"/>
      <c r="K163" s="16"/>
      <c r="O163" t="s">
        <v>108</v>
      </c>
    </row>
    <row r="164" spans="2:15" ht="21.95" hidden="1" customHeight="1">
      <c r="B164" s="292" t="s">
        <v>18</v>
      </c>
      <c r="C164" s="293"/>
      <c r="D164" s="293"/>
      <c r="E164" s="293"/>
      <c r="F164" s="293"/>
      <c r="G164" s="293"/>
      <c r="H164" s="293"/>
      <c r="I164" s="293"/>
      <c r="J164" s="294"/>
      <c r="K164" s="18">
        <f>K162+K156+K137</f>
        <v>201132</v>
      </c>
      <c r="L164" s="18">
        <f>L162+L156</f>
        <v>0</v>
      </c>
      <c r="M164" s="18"/>
      <c r="O164" t="s">
        <v>109</v>
      </c>
    </row>
    <row r="165" spans="2:15" ht="29.1" customHeight="1"/>
  </sheetData>
  <sheetProtection algorithmName="SHA-512" hashValue="v++RwY4/UEEbmSIQR2HqMVXeR7inc0YzOoa6Sk848qN7efEuXABn7hnL45jgW3HbpUiu0k4u+rqXj2eH0TKWjQ==" saltValue="4khy286a4AHecNKnDREcNA==" spinCount="100000" sheet="1" formatCells="0" formatRows="0" insertColumns="0" insertRows="0" selectLockedCells="1"/>
  <dataConsolidate/>
  <mergeCells count="201">
    <mergeCell ref="C2:E2"/>
    <mergeCell ref="G2:K2"/>
    <mergeCell ref="B3:B4"/>
    <mergeCell ref="C3:E4"/>
    <mergeCell ref="G3:I3"/>
    <mergeCell ref="J3:K3"/>
    <mergeCell ref="G4:I4"/>
    <mergeCell ref="J4:K4"/>
    <mergeCell ref="J8:J9"/>
    <mergeCell ref="K8:K9"/>
    <mergeCell ref="C5:E5"/>
    <mergeCell ref="G5:I5"/>
    <mergeCell ref="J5:K5"/>
    <mergeCell ref="B7:K7"/>
    <mergeCell ref="C8:C9"/>
    <mergeCell ref="D8:D9"/>
    <mergeCell ref="E8:F9"/>
    <mergeCell ref="G8:G9"/>
    <mergeCell ref="S8:W11"/>
    <mergeCell ref="E10:F10"/>
    <mergeCell ref="E11:F11"/>
    <mergeCell ref="E12:F12"/>
    <mergeCell ref="I8:I9"/>
    <mergeCell ref="B101:J101"/>
    <mergeCell ref="N24:N25"/>
    <mergeCell ref="C26:M26"/>
    <mergeCell ref="B23:M23"/>
    <mergeCell ref="B24:M24"/>
    <mergeCell ref="B25:M25"/>
    <mergeCell ref="B32:K35"/>
    <mergeCell ref="C27:E27"/>
    <mergeCell ref="C28:E28"/>
    <mergeCell ref="C29:E29"/>
    <mergeCell ref="H8:H9"/>
    <mergeCell ref="E13:F13"/>
    <mergeCell ref="E14:F14"/>
    <mergeCell ref="E15:F15"/>
    <mergeCell ref="E16:F16"/>
    <mergeCell ref="E18:F18"/>
    <mergeCell ref="B36:J36"/>
    <mergeCell ref="C38:H38"/>
    <mergeCell ref="C39:H39"/>
    <mergeCell ref="C40:H40"/>
    <mergeCell ref="C41:H41"/>
    <mergeCell ref="C30:E30"/>
    <mergeCell ref="C31:E31"/>
    <mergeCell ref="C37:M37"/>
    <mergeCell ref="B48:C48"/>
    <mergeCell ref="D48:H48"/>
    <mergeCell ref="B49:J49"/>
    <mergeCell ref="C50:M50"/>
    <mergeCell ref="C42:H42"/>
    <mergeCell ref="B47:H47"/>
    <mergeCell ref="C43:H43"/>
    <mergeCell ref="C44:H44"/>
    <mergeCell ref="C45:H45"/>
    <mergeCell ref="C46:H46"/>
    <mergeCell ref="I47:M47"/>
    <mergeCell ref="I48:M48"/>
    <mergeCell ref="B164:J164"/>
    <mergeCell ref="B156:J156"/>
    <mergeCell ref="B157:J157"/>
    <mergeCell ref="D160:G160"/>
    <mergeCell ref="D161:G161"/>
    <mergeCell ref="B162:J162"/>
    <mergeCell ref="B155:J155"/>
    <mergeCell ref="C139:F139"/>
    <mergeCell ref="C140:F140"/>
    <mergeCell ref="C141:F141"/>
    <mergeCell ref="C142:F142"/>
    <mergeCell ref="C150:F150"/>
    <mergeCell ref="C151:F151"/>
    <mergeCell ref="C148:F148"/>
    <mergeCell ref="C149:F149"/>
    <mergeCell ref="N52:N54"/>
    <mergeCell ref="N70:N72"/>
    <mergeCell ref="C143:F143"/>
    <mergeCell ref="C159:M159"/>
    <mergeCell ref="C138:M138"/>
    <mergeCell ref="C102:M102"/>
    <mergeCell ref="B137:J137"/>
    <mergeCell ref="C152:F152"/>
    <mergeCell ref="C153:F153"/>
    <mergeCell ref="C154:F154"/>
    <mergeCell ref="B119:J119"/>
    <mergeCell ref="C121:G121"/>
    <mergeCell ref="C122:G122"/>
    <mergeCell ref="C124:G124"/>
    <mergeCell ref="C125:G125"/>
    <mergeCell ref="C136:G136"/>
    <mergeCell ref="C123:G123"/>
    <mergeCell ref="C131:G131"/>
    <mergeCell ref="C120:M120"/>
    <mergeCell ref="C132:G132"/>
    <mergeCell ref="C133:G133"/>
    <mergeCell ref="C134:G134"/>
    <mergeCell ref="C55:C57"/>
    <mergeCell ref="K55:K57"/>
    <mergeCell ref="B85:B87"/>
    <mergeCell ref="C85:C87"/>
    <mergeCell ref="K85:K87"/>
    <mergeCell ref="L85:L87"/>
    <mergeCell ref="M85:M87"/>
    <mergeCell ref="B73:B75"/>
    <mergeCell ref="C73:C75"/>
    <mergeCell ref="K73:K75"/>
    <mergeCell ref="L73:L75"/>
    <mergeCell ref="M73:M75"/>
    <mergeCell ref="B61:B63"/>
    <mergeCell ref="C61:C63"/>
    <mergeCell ref="K61:K63"/>
    <mergeCell ref="L61:L63"/>
    <mergeCell ref="M61:M63"/>
    <mergeCell ref="L58:L60"/>
    <mergeCell ref="M58:M60"/>
    <mergeCell ref="B52:B54"/>
    <mergeCell ref="C52:C54"/>
    <mergeCell ref="K52:K54"/>
    <mergeCell ref="L52:L54"/>
    <mergeCell ref="M52:M54"/>
    <mergeCell ref="B55:B57"/>
    <mergeCell ref="L55:L57"/>
    <mergeCell ref="M55:M57"/>
    <mergeCell ref="B58:B60"/>
    <mergeCell ref="C58:C60"/>
    <mergeCell ref="K58:K60"/>
    <mergeCell ref="N73:N75"/>
    <mergeCell ref="B76:B78"/>
    <mergeCell ref="C76:C78"/>
    <mergeCell ref="K76:K78"/>
    <mergeCell ref="L76:L78"/>
    <mergeCell ref="M76:M78"/>
    <mergeCell ref="B82:B84"/>
    <mergeCell ref="C82:C84"/>
    <mergeCell ref="K82:K84"/>
    <mergeCell ref="L82:L84"/>
    <mergeCell ref="M82:M84"/>
    <mergeCell ref="N82:N84"/>
    <mergeCell ref="B79:B81"/>
    <mergeCell ref="C79:C81"/>
    <mergeCell ref="K79:K81"/>
    <mergeCell ref="C129:G129"/>
    <mergeCell ref="C130:G130"/>
    <mergeCell ref="C145:F145"/>
    <mergeCell ref="C146:F146"/>
    <mergeCell ref="C144:F144"/>
    <mergeCell ref="C103:H103"/>
    <mergeCell ref="C107:H107"/>
    <mergeCell ref="C108:H108"/>
    <mergeCell ref="C109:H109"/>
    <mergeCell ref="C110:H110"/>
    <mergeCell ref="C111:H111"/>
    <mergeCell ref="C112:H112"/>
    <mergeCell ref="Q8:Q16"/>
    <mergeCell ref="C90:H90"/>
    <mergeCell ref="C91:H91"/>
    <mergeCell ref="C92:H92"/>
    <mergeCell ref="C93:H93"/>
    <mergeCell ref="C98:H98"/>
    <mergeCell ref="C99:H99"/>
    <mergeCell ref="C100:H100"/>
    <mergeCell ref="C113:H113"/>
    <mergeCell ref="C70:C72"/>
    <mergeCell ref="K70:K72"/>
    <mergeCell ref="L70:L72"/>
    <mergeCell ref="M70:M72"/>
    <mergeCell ref="B88:J88"/>
    <mergeCell ref="C104:H104"/>
    <mergeCell ref="C105:H105"/>
    <mergeCell ref="C106:H106"/>
    <mergeCell ref="N61:N63"/>
    <mergeCell ref="B64:B66"/>
    <mergeCell ref="C64:C66"/>
    <mergeCell ref="K64:K66"/>
    <mergeCell ref="L64:L66"/>
    <mergeCell ref="M64:M66"/>
    <mergeCell ref="N64:N66"/>
    <mergeCell ref="Q27:Q35"/>
    <mergeCell ref="Q38:Q48"/>
    <mergeCell ref="Q51:Q86"/>
    <mergeCell ref="B94:K97"/>
    <mergeCell ref="B126:K128"/>
    <mergeCell ref="Q103:Q118"/>
    <mergeCell ref="Q139:Q154"/>
    <mergeCell ref="Q90:Q97"/>
    <mergeCell ref="Q121:Q136"/>
    <mergeCell ref="C114:H114"/>
    <mergeCell ref="C115:H115"/>
    <mergeCell ref="C116:H116"/>
    <mergeCell ref="C117:H117"/>
    <mergeCell ref="C118:H118"/>
    <mergeCell ref="B70:B72"/>
    <mergeCell ref="B67:B69"/>
    <mergeCell ref="C67:C69"/>
    <mergeCell ref="K67:K69"/>
    <mergeCell ref="L67:L69"/>
    <mergeCell ref="M67:M69"/>
    <mergeCell ref="C89:M89"/>
    <mergeCell ref="L79:L81"/>
    <mergeCell ref="M79:M81"/>
    <mergeCell ref="C135:G135"/>
  </mergeCells>
  <conditionalFormatting sqref="B39:B42">
    <cfRule type="cellIs" dxfId="61" priority="68" operator="equal">
      <formula>0</formula>
    </cfRule>
  </conditionalFormatting>
  <conditionalFormatting sqref="B161">
    <cfRule type="cellIs" dxfId="60" priority="67" operator="equal">
      <formula>0</formula>
    </cfRule>
  </conditionalFormatting>
  <conditionalFormatting sqref="L10:L16 L18">
    <cfRule type="containsText" dxfId="59" priority="65" operator="containsText" text="good">
      <formula>NOT(ISERROR(SEARCH("good",L10)))</formula>
    </cfRule>
    <cfRule type="containsText" dxfId="58" priority="66" operator="containsText" text="Check">
      <formula>NOT(ISERROR(SEARCH("Check",L10)))</formula>
    </cfRule>
  </conditionalFormatting>
  <conditionalFormatting sqref="N122:N125">
    <cfRule type="containsText" dxfId="57" priority="62" operator="containsText" text="Consultant">
      <formula>NOT(ISERROR(SEARCH("Consultant",N122)))</formula>
    </cfRule>
  </conditionalFormatting>
  <conditionalFormatting sqref="N1:N9 N17 N19:N24 N55:N60 N82:N84 N26:N32 N88:N90 N34:N36 N38:N52 N101:N125 N137:N1048576">
    <cfRule type="containsText" dxfId="56" priority="61" operator="containsText" text="Good">
      <formula>NOT(ISERROR(SEARCH("Good",N1)))</formula>
    </cfRule>
  </conditionalFormatting>
  <conditionalFormatting sqref="N161">
    <cfRule type="containsText" dxfId="55" priority="60" operator="containsText" text="Check">
      <formula>NOT(ISERROR(SEARCH("Check",N161)))</formula>
    </cfRule>
  </conditionalFormatting>
  <conditionalFormatting sqref="N18">
    <cfRule type="containsText" dxfId="54" priority="54" operator="containsText" text="good">
      <formula>NOT(ISERROR(SEARCH("good",N18)))</formula>
    </cfRule>
    <cfRule type="containsText" dxfId="53" priority="55" operator="containsText" text="Check">
      <formula>NOT(ISERROR(SEARCH("Check",N18)))</formula>
    </cfRule>
  </conditionalFormatting>
  <conditionalFormatting sqref="N126 N131:N136">
    <cfRule type="containsText" dxfId="52" priority="51" operator="containsText" text="Good">
      <formula>NOT(ISERROR(SEARCH("Good",N126)))</formula>
    </cfRule>
  </conditionalFormatting>
  <conditionalFormatting sqref="N126 N131:N136">
    <cfRule type="containsText" dxfId="51" priority="52" operator="containsText" text="Consultant">
      <formula>NOT(ISERROR(SEARCH("Consultant",N126)))</formula>
    </cfRule>
  </conditionalFormatting>
  <conditionalFormatting sqref="N127:N130">
    <cfRule type="containsText" dxfId="50" priority="50" operator="containsText" text="Consultant">
      <formula>NOT(ISERROR(SEARCH("Consultant",N127)))</formula>
    </cfRule>
  </conditionalFormatting>
  <conditionalFormatting sqref="N127:N130">
    <cfRule type="containsText" dxfId="49" priority="49" operator="containsText" text="Good">
      <formula>NOT(ISERROR(SEARCH("Good",N127)))</formula>
    </cfRule>
  </conditionalFormatting>
  <conditionalFormatting sqref="N91:N100">
    <cfRule type="containsText" dxfId="48" priority="22" operator="containsText" text="Check">
      <formula>NOT(ISERROR(SEARCH("Check",N91)))</formula>
    </cfRule>
    <cfRule type="containsText" dxfId="47" priority="48" operator="containsText" text="Cost">
      <formula>NOT(ISERROR(SEARCH("Cost",N91)))</formula>
    </cfRule>
  </conditionalFormatting>
  <conditionalFormatting sqref="N28:N32 N34:N35">
    <cfRule type="containsText" dxfId="46" priority="47" operator="containsText" text="discussion">
      <formula>NOT(ISERROR(SEARCH("discussion",N28)))</formula>
    </cfRule>
  </conditionalFormatting>
  <conditionalFormatting sqref="N85">
    <cfRule type="containsText" dxfId="45" priority="46" operator="containsText" text="Good">
      <formula>NOT(ISERROR(SEARCH("Good",N85)))</formula>
    </cfRule>
  </conditionalFormatting>
  <conditionalFormatting sqref="N67:N69 N64">
    <cfRule type="containsText" dxfId="44" priority="45" operator="containsText" text="Good">
      <formula>NOT(ISERROR(SEARCH("Good",N64)))</formula>
    </cfRule>
  </conditionalFormatting>
  <conditionalFormatting sqref="N61">
    <cfRule type="containsText" dxfId="43" priority="44" operator="containsText" text="Good">
      <formula>NOT(ISERROR(SEARCH("Good",N61)))</formula>
    </cfRule>
  </conditionalFormatting>
  <conditionalFormatting sqref="N76:N78 N73">
    <cfRule type="containsText" dxfId="42" priority="43" operator="containsText" text="Good">
      <formula>NOT(ISERROR(SEARCH("Good",N73)))</formula>
    </cfRule>
  </conditionalFormatting>
  <conditionalFormatting sqref="N70">
    <cfRule type="containsText" dxfId="41" priority="42" operator="containsText" text="Good">
      <formula>NOT(ISERROR(SEARCH("Good",N70)))</formula>
    </cfRule>
  </conditionalFormatting>
  <conditionalFormatting sqref="N85:N87 N82">
    <cfRule type="containsText" dxfId="40" priority="41" operator="containsText" text="Good">
      <formula>NOT(ISERROR(SEARCH("Good",N82)))</formula>
    </cfRule>
  </conditionalFormatting>
  <conditionalFormatting sqref="N79:N81">
    <cfRule type="containsText" dxfId="39" priority="39" operator="containsText" text="Good">
      <formula>NOT(ISERROR(SEARCH("Good",N79)))</formula>
    </cfRule>
  </conditionalFormatting>
  <conditionalFormatting sqref="N33">
    <cfRule type="containsText" dxfId="38" priority="19" operator="containsText" text="Good">
      <formula>NOT(ISERROR(SEARCH("Good",N33)))</formula>
    </cfRule>
  </conditionalFormatting>
  <conditionalFormatting sqref="N33">
    <cfRule type="containsText" dxfId="37" priority="18" operator="containsText" text="discussion">
      <formula>NOT(ISERROR(SEARCH("discussion",N33)))</formula>
    </cfRule>
  </conditionalFormatting>
  <conditionalFormatting sqref="B43:B46">
    <cfRule type="cellIs" dxfId="36" priority="17" operator="equal">
      <formula>0</formula>
    </cfRule>
  </conditionalFormatting>
  <conditionalFormatting sqref="N10:N16">
    <cfRule type="containsText" dxfId="35" priority="4" operator="containsText" text="good">
      <formula>NOT(ISERROR(SEARCH("good",N10)))</formula>
    </cfRule>
    <cfRule type="containsText" dxfId="34" priority="5" operator="containsText" text="Check">
      <formula>NOT(ISERROR(SEARCH("Check",N10)))</formula>
    </cfRule>
  </conditionalFormatting>
  <conditionalFormatting sqref="N10:N16">
    <cfRule type="containsText" dxfId="33" priority="3" operator="containsText" text="don't">
      <formula>NOT(ISERROR(SEARCH("don't",N10)))</formula>
    </cfRule>
  </conditionalFormatting>
  <conditionalFormatting sqref="N10:N16">
    <cfRule type="containsText" dxfId="32" priority="2" operator="containsText" text="don't">
      <formula>NOT(ISERROR(SEARCH("don't",N10)))</formula>
    </cfRule>
  </conditionalFormatting>
  <conditionalFormatting sqref="N37">
    <cfRule type="containsText" dxfId="31" priority="1" operator="containsText" text="Good">
      <formula>NOT(ISERROR(SEARCH("Good",N37)))</formula>
    </cfRule>
  </conditionalFormatting>
  <dataValidations disablePrompts="1" count="6">
    <dataValidation type="list" allowBlank="1" showInputMessage="1" showErrorMessage="1" sqref="D161" xr:uid="{29C5AD1E-9508-41D0-A214-C68CE771CB6A}">
      <formula1>$O$162:$O$164</formula1>
    </dataValidation>
    <dataValidation type="list" allowBlank="1" showInputMessage="1" showErrorMessage="1" sqref="C161" xr:uid="{12E5A9CA-7DE8-4FF4-B42B-B8560CCD73E5}">
      <formula1>$O$160:$O$161</formula1>
    </dataValidation>
    <dataValidation type="list" allowBlank="1" showInputMessage="1" showErrorMessage="1" promptTitle="Approved Fringe Benefit Rate" sqref="I48" xr:uid="{AAC2A21D-9B2C-41FE-A28E-A1A466608185}">
      <formula1>$O$40:$O$41</formula1>
    </dataValidation>
    <dataValidation type="list" allowBlank="1" showInputMessage="1" showErrorMessage="1" sqref="I122:I125 I129:I136" xr:uid="{BA6504A1-5551-4201-8503-B9F87575FFF6}">
      <formula1>$O$120:$O$121</formula1>
    </dataValidation>
    <dataValidation type="list" allowBlank="1" showInputMessage="1" showErrorMessage="1" sqref="H28:H31" xr:uid="{12CB50D2-04FE-4B80-BF93-BD063AAF37C8}">
      <formula1>$O$24:$O$27</formula1>
    </dataValidation>
    <dataValidation type="list" allowBlank="1" showInputMessage="1" showErrorMessage="1" sqref="F52:F87" xr:uid="{30800C3E-7426-4DA4-B812-2DF185ACA0DD}">
      <formula1>$O$52:$O$56</formula1>
    </dataValidation>
  </dataValidations>
  <hyperlinks>
    <hyperlink ref="C50:K50" r:id="rId1" display="Itemize travel expenses of staff personnel by purpose.  Note: Travel expenses for consultants should be included in the “Contractual /Consultant” category.  Please verify GSA rates here https://www.gsa.gov/travel/plan-book/per-diem-rates" xr:uid="{52FA471C-8F62-42A9-B73E-FA2FA329D013}"/>
    <hyperlink ref="C89:K89" r:id="rId2" display="Non-expendable items that are purchased  Expendable items should be included in the “Supplies” category. Rented or leased equipment costs should be listed in the “Contractual” category. Review DOJ's purchasing guidelines here." xr:uid="{827B63B1-D5E3-4025-AFA4-3241B1B9AA83}"/>
  </hyperlinks>
  <pageMargins left="0.25" right="0.25" top="0.75" bottom="0.75" header="0.3" footer="0.3"/>
  <pageSetup scale="53" fitToHeight="0" orientation="landscape" horizontalDpi="4294967292" verticalDpi="4294967292"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49328-67D4-4CD0-BFE9-43BD8ABF52E4}">
  <sheetPr>
    <pageSetUpPr fitToPage="1"/>
  </sheetPr>
  <dimension ref="A1:R150"/>
  <sheetViews>
    <sheetView showGridLines="0" tabSelected="1" zoomScale="70" zoomScaleNormal="70" zoomScaleSheetLayoutView="100" zoomScalePageLayoutView="75" workbookViewId="0">
      <selection activeCell="C2" sqref="C2:E2"/>
    </sheetView>
  </sheetViews>
  <sheetFormatPr defaultColWidth="11" defaultRowHeight="15.75"/>
  <cols>
    <col min="1" max="1" width="3.375" customWidth="1"/>
    <col min="2" max="2" width="53.875" customWidth="1"/>
    <col min="3" max="4" width="17.125" customWidth="1"/>
    <col min="5" max="6" width="12.625" customWidth="1"/>
    <col min="7" max="7" width="13.875" customWidth="1"/>
    <col min="8" max="10" width="12.625" customWidth="1"/>
    <col min="11" max="12" width="15.875" customWidth="1"/>
    <col min="13" max="13" width="61.25" customWidth="1"/>
    <col min="14" max="14" width="19" style="3" customWidth="1"/>
    <col min="18" max="18" width="25" hidden="1" customWidth="1"/>
  </cols>
  <sheetData>
    <row r="1" spans="1:14" ht="50.1" customHeight="1" thickBot="1">
      <c r="B1" s="96" t="s">
        <v>186</v>
      </c>
      <c r="C1" s="96"/>
      <c r="D1" s="96"/>
      <c r="E1" s="96"/>
      <c r="F1" s="96"/>
      <c r="G1" s="429"/>
      <c r="H1" s="429"/>
      <c r="I1" s="429"/>
      <c r="J1" s="429"/>
      <c r="K1" s="429"/>
    </row>
    <row r="2" spans="1:14" ht="20.100000000000001" customHeight="1" thickTop="1">
      <c r="A2" s="183" t="s">
        <v>198</v>
      </c>
      <c r="B2" s="29" t="s">
        <v>0</v>
      </c>
      <c r="C2" s="432"/>
      <c r="D2" s="433"/>
      <c r="E2" s="434"/>
      <c r="F2" s="19"/>
      <c r="G2" s="358" t="s">
        <v>19</v>
      </c>
      <c r="H2" s="359"/>
      <c r="I2" s="359"/>
      <c r="J2" s="359"/>
      <c r="K2" s="360"/>
    </row>
    <row r="3" spans="1:14" ht="20.100000000000001" customHeight="1">
      <c r="B3" s="361" t="s">
        <v>2</v>
      </c>
      <c r="C3" s="435"/>
      <c r="D3" s="436"/>
      <c r="E3" s="437"/>
      <c r="F3" s="20"/>
      <c r="G3" s="369" t="s">
        <v>3</v>
      </c>
      <c r="H3" s="370"/>
      <c r="I3" s="370"/>
      <c r="J3" s="441"/>
      <c r="K3" s="442"/>
    </row>
    <row r="4" spans="1:14" ht="20.100000000000001" customHeight="1">
      <c r="B4" s="362"/>
      <c r="C4" s="438"/>
      <c r="D4" s="439"/>
      <c r="E4" s="440"/>
      <c r="F4" s="20"/>
      <c r="G4" s="369" t="s">
        <v>4</v>
      </c>
      <c r="H4" s="370"/>
      <c r="I4" s="370"/>
      <c r="J4" s="441"/>
      <c r="K4" s="442"/>
    </row>
    <row r="5" spans="1:14" ht="20.100000000000001" customHeight="1" thickBot="1">
      <c r="B5" s="30" t="s">
        <v>138</v>
      </c>
      <c r="C5" s="443"/>
      <c r="D5" s="444"/>
      <c r="E5" s="445"/>
      <c r="F5" s="19"/>
      <c r="G5" s="379" t="s">
        <v>22</v>
      </c>
      <c r="H5" s="380"/>
      <c r="I5" s="380"/>
      <c r="J5" s="427"/>
      <c r="K5" s="428"/>
    </row>
    <row r="6" spans="1:14" ht="8.1" customHeight="1" thickTop="1">
      <c r="B6" s="91"/>
      <c r="C6" s="91"/>
      <c r="D6" s="91"/>
      <c r="E6" s="91"/>
      <c r="F6" s="91"/>
      <c r="G6" s="91"/>
      <c r="H6" s="91"/>
      <c r="I6" s="91"/>
      <c r="J6" s="91"/>
      <c r="K6" s="91"/>
    </row>
    <row r="7" spans="1:14" ht="24.95" customHeight="1">
      <c r="B7" s="430" t="s">
        <v>5</v>
      </c>
      <c r="C7" s="431"/>
      <c r="D7" s="431"/>
      <c r="E7" s="431"/>
      <c r="F7" s="431"/>
      <c r="G7" s="431"/>
      <c r="H7" s="431"/>
      <c r="I7" s="431"/>
      <c r="J7" s="431"/>
      <c r="K7" s="431"/>
    </row>
    <row r="8" spans="1:14" ht="24.95" customHeight="1">
      <c r="B8" s="21" t="s">
        <v>6</v>
      </c>
      <c r="C8" s="373" t="s">
        <v>23</v>
      </c>
      <c r="D8" s="373" t="s">
        <v>24</v>
      </c>
      <c r="E8" s="328" t="s">
        <v>25</v>
      </c>
      <c r="F8" s="386"/>
      <c r="G8" s="328" t="s">
        <v>165</v>
      </c>
      <c r="H8" s="328" t="s">
        <v>166</v>
      </c>
      <c r="I8" s="328" t="s">
        <v>167</v>
      </c>
      <c r="J8" s="373" t="s">
        <v>168</v>
      </c>
      <c r="K8" s="328" t="s">
        <v>185</v>
      </c>
    </row>
    <row r="9" spans="1:14" ht="24.95" customHeight="1">
      <c r="B9" s="22" t="s">
        <v>7</v>
      </c>
      <c r="C9" s="385"/>
      <c r="D9" s="385"/>
      <c r="E9" s="329"/>
      <c r="F9" s="387"/>
      <c r="G9" s="329"/>
      <c r="H9" s="329"/>
      <c r="I9" s="329"/>
      <c r="J9" s="374"/>
      <c r="K9" s="375"/>
    </row>
    <row r="10" spans="1:14" ht="30" customHeight="1">
      <c r="B10" s="31" t="s">
        <v>8</v>
      </c>
      <c r="C10" s="32">
        <f>K36</f>
        <v>0</v>
      </c>
      <c r="D10" s="33">
        <f>L36</f>
        <v>0</v>
      </c>
      <c r="E10" s="326"/>
      <c r="F10" s="327"/>
      <c r="G10" s="34">
        <v>0</v>
      </c>
      <c r="H10" s="34">
        <v>0</v>
      </c>
      <c r="I10" s="34">
        <v>0</v>
      </c>
      <c r="J10" s="34">
        <v>0</v>
      </c>
      <c r="K10" s="32">
        <f>ROUND((G10+H10+I10+J10),0)</f>
        <v>0</v>
      </c>
      <c r="L10" s="1"/>
      <c r="N10" s="121" t="str">
        <f>IF(K10=C10,"Good","Projections don't match proposed budget")</f>
        <v>Good</v>
      </c>
    </row>
    <row r="11" spans="1:14" ht="33" customHeight="1">
      <c r="B11" s="31" t="s">
        <v>9</v>
      </c>
      <c r="C11" s="32">
        <f>K49</f>
        <v>0</v>
      </c>
      <c r="D11" s="33">
        <f>L49</f>
        <v>0</v>
      </c>
      <c r="E11" s="326"/>
      <c r="F11" s="327"/>
      <c r="G11" s="34">
        <v>0</v>
      </c>
      <c r="H11" s="34">
        <v>0</v>
      </c>
      <c r="I11" s="34">
        <v>0</v>
      </c>
      <c r="J11" s="34">
        <v>0</v>
      </c>
      <c r="K11" s="32">
        <f t="shared" ref="K11:K16" si="0">ROUND((G11+H11+I11+J11),0)</f>
        <v>0</v>
      </c>
      <c r="L11" s="1"/>
      <c r="N11" s="121" t="str">
        <f t="shared" ref="N11:N16" si="1">IF(K11=C11,"Good","Projections don't match proposed budget")</f>
        <v>Good</v>
      </c>
    </row>
    <row r="12" spans="1:14" ht="30" customHeight="1">
      <c r="B12" s="31" t="s">
        <v>10</v>
      </c>
      <c r="C12" s="32">
        <f>K82</f>
        <v>0</v>
      </c>
      <c r="D12" s="33">
        <f>L82</f>
        <v>0</v>
      </c>
      <c r="E12" s="326"/>
      <c r="F12" s="327"/>
      <c r="G12" s="34">
        <v>0</v>
      </c>
      <c r="H12" s="34">
        <v>0</v>
      </c>
      <c r="I12" s="34">
        <v>0</v>
      </c>
      <c r="J12" s="34">
        <v>0</v>
      </c>
      <c r="K12" s="32">
        <f t="shared" si="0"/>
        <v>0</v>
      </c>
      <c r="L12" s="1"/>
      <c r="N12" s="121" t="str">
        <f t="shared" si="1"/>
        <v>Good</v>
      </c>
    </row>
    <row r="13" spans="1:14" ht="30" customHeight="1">
      <c r="B13" s="31" t="s">
        <v>11</v>
      </c>
      <c r="C13" s="32">
        <f>K93</f>
        <v>0</v>
      </c>
      <c r="D13" s="33">
        <f>L93</f>
        <v>0</v>
      </c>
      <c r="E13" s="326"/>
      <c r="F13" s="327"/>
      <c r="G13" s="34">
        <v>0</v>
      </c>
      <c r="H13" s="34">
        <v>0</v>
      </c>
      <c r="I13" s="34">
        <v>0</v>
      </c>
      <c r="J13" s="34">
        <v>0</v>
      </c>
      <c r="K13" s="32">
        <f t="shared" si="0"/>
        <v>0</v>
      </c>
      <c r="L13" s="1"/>
      <c r="N13" s="121" t="str">
        <f t="shared" si="1"/>
        <v>Good</v>
      </c>
    </row>
    <row r="14" spans="1:14" ht="30" customHeight="1">
      <c r="B14" s="31" t="s">
        <v>12</v>
      </c>
      <c r="C14" s="32">
        <f>K108</f>
        <v>0</v>
      </c>
      <c r="D14" s="33">
        <f>L108</f>
        <v>0</v>
      </c>
      <c r="E14" s="326"/>
      <c r="F14" s="327"/>
      <c r="G14" s="34">
        <v>0</v>
      </c>
      <c r="H14" s="34">
        <v>0</v>
      </c>
      <c r="I14" s="34">
        <v>0</v>
      </c>
      <c r="J14" s="34">
        <v>0</v>
      </c>
      <c r="K14" s="32">
        <f t="shared" si="0"/>
        <v>0</v>
      </c>
      <c r="L14" s="1"/>
      <c r="N14" s="121" t="str">
        <f t="shared" si="1"/>
        <v>Good</v>
      </c>
    </row>
    <row r="15" spans="1:14" ht="30" customHeight="1">
      <c r="B15" s="31" t="s">
        <v>13</v>
      </c>
      <c r="C15" s="32">
        <f>K121</f>
        <v>0</v>
      </c>
      <c r="D15" s="33">
        <f>L121</f>
        <v>0</v>
      </c>
      <c r="E15" s="326"/>
      <c r="F15" s="327"/>
      <c r="G15" s="34">
        <v>0</v>
      </c>
      <c r="H15" s="34">
        <v>0</v>
      </c>
      <c r="I15" s="34">
        <v>0</v>
      </c>
      <c r="J15" s="34">
        <v>0</v>
      </c>
      <c r="K15" s="32">
        <f t="shared" si="0"/>
        <v>0</v>
      </c>
      <c r="L15" s="1"/>
      <c r="N15" s="121" t="str">
        <f t="shared" si="1"/>
        <v>Good</v>
      </c>
    </row>
    <row r="16" spans="1:14" ht="30" customHeight="1">
      <c r="B16" s="31" t="s">
        <v>14</v>
      </c>
      <c r="C16" s="32">
        <f>K139</f>
        <v>0</v>
      </c>
      <c r="D16" s="33">
        <f>L139</f>
        <v>0</v>
      </c>
      <c r="E16" s="326"/>
      <c r="F16" s="327"/>
      <c r="G16" s="34">
        <v>0</v>
      </c>
      <c r="H16" s="34">
        <v>0</v>
      </c>
      <c r="I16" s="34">
        <v>0</v>
      </c>
      <c r="J16" s="34">
        <v>0</v>
      </c>
      <c r="K16" s="32">
        <f t="shared" si="0"/>
        <v>0</v>
      </c>
      <c r="L16" s="1"/>
      <c r="N16" s="121" t="str">
        <f t="shared" si="1"/>
        <v>Good</v>
      </c>
    </row>
    <row r="17" spans="2:18" ht="21.95" customHeight="1">
      <c r="B17" s="23" t="s">
        <v>15</v>
      </c>
      <c r="C17" s="35">
        <f>SUM(C10:C16)</f>
        <v>0</v>
      </c>
      <c r="D17" s="36">
        <f>SUM(D10:D16)</f>
        <v>0</v>
      </c>
      <c r="E17" s="37"/>
      <c r="F17" s="38"/>
      <c r="G17" s="35">
        <f>SUM(G10:G16)</f>
        <v>0</v>
      </c>
      <c r="H17" s="35">
        <f>SUM(H10:H16)</f>
        <v>0</v>
      </c>
      <c r="I17" s="35">
        <f>SUM(I10:I16)</f>
        <v>0</v>
      </c>
      <c r="J17" s="35">
        <f>SUM(J10:J16)</f>
        <v>0</v>
      </c>
      <c r="K17" s="35">
        <f>SUM(K10:K16)</f>
        <v>0</v>
      </c>
    </row>
    <row r="18" spans="2:18" ht="30" customHeight="1">
      <c r="B18" s="39" t="s">
        <v>16</v>
      </c>
      <c r="C18" s="32">
        <f>K145</f>
        <v>0</v>
      </c>
      <c r="D18" s="33">
        <f>L144</f>
        <v>0</v>
      </c>
      <c r="E18" s="326"/>
      <c r="F18" s="327"/>
      <c r="G18" s="34">
        <v>0</v>
      </c>
      <c r="H18" s="34">
        <v>0</v>
      </c>
      <c r="I18" s="34">
        <v>0</v>
      </c>
      <c r="J18" s="34">
        <v>0</v>
      </c>
      <c r="K18" s="32">
        <f>G18+H18+I18+J18</f>
        <v>0</v>
      </c>
      <c r="L18" s="1"/>
      <c r="N18" s="1" t="str">
        <f t="shared" ref="N18" si="2">IF(K18=C18,"Good","Check Figures")</f>
        <v>Good</v>
      </c>
    </row>
    <row r="19" spans="2:18" ht="21.95" customHeight="1">
      <c r="B19" s="24" t="s">
        <v>17</v>
      </c>
      <c r="C19" s="42">
        <f>SUM(C18:C18)</f>
        <v>0</v>
      </c>
      <c r="D19" s="42">
        <f>SUM(D18:D18)</f>
        <v>0</v>
      </c>
      <c r="E19" s="43"/>
      <c r="F19" s="43"/>
      <c r="G19" s="43"/>
      <c r="H19" s="43"/>
      <c r="I19" s="43"/>
      <c r="J19" s="43"/>
      <c r="K19" s="44"/>
    </row>
    <row r="20" spans="2:18" ht="8.1" customHeight="1">
      <c r="B20" s="91"/>
      <c r="C20" s="92"/>
      <c r="D20" s="92"/>
      <c r="E20" s="93"/>
      <c r="F20" s="93"/>
      <c r="G20" s="93"/>
      <c r="H20" s="93"/>
      <c r="I20" s="93"/>
      <c r="J20" s="93"/>
      <c r="K20" s="92"/>
    </row>
    <row r="21" spans="2:18" ht="21.95" customHeight="1">
      <c r="B21" s="24" t="s">
        <v>18</v>
      </c>
      <c r="C21" s="42">
        <f>C17+C19</f>
        <v>0</v>
      </c>
      <c r="D21" s="45">
        <f>D17+D19</f>
        <v>0</v>
      </c>
      <c r="E21" s="46"/>
      <c r="F21" s="47"/>
      <c r="G21" s="47"/>
      <c r="H21" s="47"/>
      <c r="I21" s="47"/>
      <c r="J21" s="47"/>
      <c r="K21" s="44"/>
    </row>
    <row r="22" spans="2:18" ht="21.95" customHeight="1">
      <c r="B22" s="87"/>
      <c r="C22" s="88"/>
      <c r="D22" s="88"/>
      <c r="E22" s="89"/>
      <c r="F22" s="90"/>
      <c r="G22" s="89"/>
      <c r="H22" s="89"/>
      <c r="I22" s="89"/>
      <c r="J22" s="89"/>
      <c r="K22" s="89"/>
    </row>
    <row r="23" spans="2:18" ht="24.95" customHeight="1">
      <c r="B23" s="331" t="s">
        <v>26</v>
      </c>
      <c r="C23" s="332"/>
      <c r="D23" s="332"/>
      <c r="E23" s="332"/>
      <c r="F23" s="332"/>
      <c r="G23" s="332"/>
      <c r="H23" s="332"/>
      <c r="I23" s="332"/>
      <c r="J23" s="332"/>
      <c r="K23" s="332"/>
      <c r="L23" s="332"/>
      <c r="M23" s="332"/>
    </row>
    <row r="24" spans="2:18" ht="24.95" hidden="1" customHeight="1">
      <c r="B24" s="333" t="s">
        <v>6</v>
      </c>
      <c r="C24" s="334"/>
      <c r="D24" s="334"/>
      <c r="E24" s="334"/>
      <c r="F24" s="334"/>
      <c r="G24" s="334"/>
      <c r="H24" s="334"/>
      <c r="I24" s="334"/>
      <c r="J24" s="334"/>
      <c r="K24" s="334"/>
      <c r="L24" s="334"/>
      <c r="M24" s="334"/>
      <c r="N24" s="330"/>
      <c r="R24" s="189" t="s">
        <v>27</v>
      </c>
    </row>
    <row r="25" spans="2:18" ht="24.95" hidden="1" customHeight="1">
      <c r="B25" s="335" t="s">
        <v>7</v>
      </c>
      <c r="C25" s="336"/>
      <c r="D25" s="336"/>
      <c r="E25" s="336"/>
      <c r="F25" s="336"/>
      <c r="G25" s="336"/>
      <c r="H25" s="336"/>
      <c r="I25" s="336"/>
      <c r="J25" s="336"/>
      <c r="K25" s="336"/>
      <c r="L25" s="336"/>
      <c r="M25" s="336"/>
      <c r="N25" s="330"/>
      <c r="R25" s="189" t="s">
        <v>28</v>
      </c>
    </row>
    <row r="26" spans="2:18" ht="37.5" customHeight="1">
      <c r="B26" s="94" t="s">
        <v>29</v>
      </c>
      <c r="C26" s="283" t="s">
        <v>30</v>
      </c>
      <c r="D26" s="284"/>
      <c r="E26" s="284"/>
      <c r="F26" s="284"/>
      <c r="G26" s="284"/>
      <c r="H26" s="284"/>
      <c r="I26" s="284"/>
      <c r="J26" s="284"/>
      <c r="K26" s="284"/>
      <c r="L26" s="284"/>
      <c r="M26" s="285"/>
      <c r="N26" s="105"/>
      <c r="R26" s="189" t="s">
        <v>31</v>
      </c>
    </row>
    <row r="27" spans="2:18" ht="54" customHeight="1">
      <c r="B27" s="48" t="s">
        <v>148</v>
      </c>
      <c r="C27" s="289" t="s">
        <v>163</v>
      </c>
      <c r="D27" s="346"/>
      <c r="E27" s="347"/>
      <c r="F27" s="49" t="s">
        <v>114</v>
      </c>
      <c r="G27" s="50" t="s">
        <v>155</v>
      </c>
      <c r="H27" s="50" t="s">
        <v>156</v>
      </c>
      <c r="I27" s="50" t="s">
        <v>157</v>
      </c>
      <c r="J27" s="10" t="s">
        <v>32</v>
      </c>
      <c r="K27" s="10" t="s">
        <v>33</v>
      </c>
      <c r="L27" s="51" t="s">
        <v>34</v>
      </c>
      <c r="M27" s="51" t="s">
        <v>35</v>
      </c>
      <c r="N27" s="4"/>
      <c r="R27" s="189" t="s">
        <v>36</v>
      </c>
    </row>
    <row r="28" spans="2:18" ht="33" customHeight="1">
      <c r="B28" s="99"/>
      <c r="C28" s="388"/>
      <c r="D28" s="389"/>
      <c r="E28" s="390"/>
      <c r="F28" s="52"/>
      <c r="G28" s="53"/>
      <c r="H28" s="52"/>
      <c r="I28" s="54">
        <v>1</v>
      </c>
      <c r="J28" s="55">
        <v>0</v>
      </c>
      <c r="K28" s="56">
        <f>ROUND((G28*I28*J28),0)</f>
        <v>0</v>
      </c>
      <c r="L28" s="40">
        <v>0</v>
      </c>
      <c r="M28" s="57"/>
      <c r="N28" s="184" t="str">
        <f t="shared" ref="N28:N35" si="3">IF(AND(J28&lt;5%,J28&gt;0%),"If awarded, expect a discussion about the efficient distribution of your budget and the need for personnel support whose percentage of time is 5% or less.", " ")</f>
        <v xml:space="preserve"> </v>
      </c>
    </row>
    <row r="29" spans="2:18" ht="33" customHeight="1">
      <c r="B29" s="58"/>
      <c r="C29" s="388"/>
      <c r="D29" s="389"/>
      <c r="E29" s="390"/>
      <c r="F29" s="52"/>
      <c r="G29" s="53"/>
      <c r="H29" s="52"/>
      <c r="I29" s="54">
        <v>1</v>
      </c>
      <c r="J29" s="55">
        <v>0</v>
      </c>
      <c r="K29" s="56">
        <f>ROUND((G29*I29*J29),0)</f>
        <v>0</v>
      </c>
      <c r="L29" s="40">
        <v>0</v>
      </c>
      <c r="M29" s="57"/>
      <c r="N29" s="184" t="str">
        <f t="shared" si="3"/>
        <v xml:space="preserve"> </v>
      </c>
    </row>
    <row r="30" spans="2:18" ht="33" customHeight="1">
      <c r="B30" s="58"/>
      <c r="C30" s="388"/>
      <c r="D30" s="389"/>
      <c r="E30" s="390"/>
      <c r="F30" s="52"/>
      <c r="G30" s="53"/>
      <c r="H30" s="52"/>
      <c r="I30" s="54">
        <v>1</v>
      </c>
      <c r="J30" s="55">
        <v>0</v>
      </c>
      <c r="K30" s="56">
        <f>ROUND((G30*I30*J30),0)</f>
        <v>0</v>
      </c>
      <c r="L30" s="40">
        <v>0</v>
      </c>
      <c r="M30" s="57"/>
      <c r="N30" s="184" t="str">
        <f t="shared" si="3"/>
        <v xml:space="preserve"> </v>
      </c>
    </row>
    <row r="31" spans="2:18" ht="33" customHeight="1">
      <c r="B31" s="99"/>
      <c r="C31" s="388"/>
      <c r="D31" s="389"/>
      <c r="E31" s="390"/>
      <c r="F31" s="52"/>
      <c r="G31" s="53"/>
      <c r="H31" s="52"/>
      <c r="I31" s="54">
        <v>1</v>
      </c>
      <c r="J31" s="55">
        <v>0</v>
      </c>
      <c r="K31" s="56">
        <f>ROUND((G31*I31*J31),0)</f>
        <v>0</v>
      </c>
      <c r="L31" s="40">
        <v>0</v>
      </c>
      <c r="M31" s="57"/>
      <c r="N31" s="184" t="str">
        <f t="shared" si="3"/>
        <v xml:space="preserve"> </v>
      </c>
    </row>
    <row r="32" spans="2:18" ht="33" customHeight="1">
      <c r="B32" s="99"/>
      <c r="C32" s="388"/>
      <c r="D32" s="389"/>
      <c r="E32" s="390"/>
      <c r="F32" s="52"/>
      <c r="G32" s="53"/>
      <c r="H32" s="52"/>
      <c r="I32" s="54">
        <v>1</v>
      </c>
      <c r="J32" s="55">
        <v>0</v>
      </c>
      <c r="K32" s="56">
        <f t="shared" ref="K32:K35" si="4">ROUND((G32*I32*J32),0)</f>
        <v>0</v>
      </c>
      <c r="L32" s="40">
        <v>0</v>
      </c>
      <c r="M32" s="57"/>
      <c r="N32" s="184" t="str">
        <f t="shared" si="3"/>
        <v xml:space="preserve"> </v>
      </c>
    </row>
    <row r="33" spans="2:18" ht="33" customHeight="1">
      <c r="B33" s="99"/>
      <c r="C33" s="388"/>
      <c r="D33" s="389"/>
      <c r="E33" s="390"/>
      <c r="F33" s="52"/>
      <c r="G33" s="53"/>
      <c r="H33" s="52"/>
      <c r="I33" s="54">
        <v>1</v>
      </c>
      <c r="J33" s="55">
        <v>0</v>
      </c>
      <c r="K33" s="56">
        <f>ROUND((G33*I33*J33),0)</f>
        <v>0</v>
      </c>
      <c r="L33" s="40">
        <v>0</v>
      </c>
      <c r="M33" s="57"/>
      <c r="N33" s="184" t="str">
        <f>IF(AND(J33&lt;5%,J33&gt;0%),"If awarded, expect a discussion about the efficient distribution of your budget and the need for personnel support whose percentage of time is 5% or less.", " ")</f>
        <v xml:space="preserve"> </v>
      </c>
    </row>
    <row r="34" spans="2:18" ht="33" customHeight="1">
      <c r="B34" s="99"/>
      <c r="C34" s="388"/>
      <c r="D34" s="389"/>
      <c r="E34" s="390"/>
      <c r="F34" s="52"/>
      <c r="G34" s="53"/>
      <c r="H34" s="52"/>
      <c r="I34" s="54">
        <v>1</v>
      </c>
      <c r="J34" s="55">
        <v>0</v>
      </c>
      <c r="K34" s="56">
        <f t="shared" si="4"/>
        <v>0</v>
      </c>
      <c r="L34" s="40">
        <v>0</v>
      </c>
      <c r="M34" s="57"/>
      <c r="N34" s="184" t="str">
        <f t="shared" si="3"/>
        <v xml:space="preserve"> </v>
      </c>
    </row>
    <row r="35" spans="2:18" ht="33" customHeight="1">
      <c r="B35" s="99"/>
      <c r="C35" s="388"/>
      <c r="D35" s="389"/>
      <c r="E35" s="390"/>
      <c r="F35" s="52"/>
      <c r="G35" s="53"/>
      <c r="H35" s="52"/>
      <c r="I35" s="54">
        <v>1</v>
      </c>
      <c r="J35" s="55">
        <v>0</v>
      </c>
      <c r="K35" s="56">
        <f t="shared" si="4"/>
        <v>0</v>
      </c>
      <c r="L35" s="40">
        <v>0</v>
      </c>
      <c r="M35" s="57"/>
      <c r="N35" s="184" t="str">
        <f t="shared" si="3"/>
        <v xml:space="preserve"> </v>
      </c>
    </row>
    <row r="36" spans="2:18" ht="21.95" customHeight="1">
      <c r="B36" s="286" t="s">
        <v>39</v>
      </c>
      <c r="C36" s="350"/>
      <c r="D36" s="350"/>
      <c r="E36" s="350"/>
      <c r="F36" s="350"/>
      <c r="G36" s="350"/>
      <c r="H36" s="350"/>
      <c r="I36" s="350"/>
      <c r="J36" s="351"/>
      <c r="K36" s="17">
        <f>SUM(K28:K35)</f>
        <v>0</v>
      </c>
      <c r="L36" s="17">
        <f>SUM(L28:L35)</f>
        <v>0</v>
      </c>
      <c r="M36" s="17"/>
    </row>
    <row r="37" spans="2:18" ht="37.5" customHeight="1">
      <c r="B37" s="94" t="s">
        <v>40</v>
      </c>
      <c r="C37" s="283" t="s">
        <v>169</v>
      </c>
      <c r="D37" s="284"/>
      <c r="E37" s="284"/>
      <c r="F37" s="284"/>
      <c r="G37" s="284"/>
      <c r="H37" s="284"/>
      <c r="I37" s="284"/>
      <c r="J37" s="284"/>
      <c r="K37" s="284"/>
      <c r="L37" s="284"/>
      <c r="M37" s="285"/>
    </row>
    <row r="38" spans="2:18" ht="32.1" customHeight="1">
      <c r="B38" s="98" t="s">
        <v>184</v>
      </c>
      <c r="C38" s="352" t="s">
        <v>41</v>
      </c>
      <c r="D38" s="353"/>
      <c r="E38" s="353"/>
      <c r="F38" s="353"/>
      <c r="G38" s="353"/>
      <c r="H38" s="354"/>
      <c r="I38" s="100" t="s">
        <v>42</v>
      </c>
      <c r="J38" s="50" t="s">
        <v>101</v>
      </c>
      <c r="K38" s="10" t="s">
        <v>33</v>
      </c>
      <c r="L38" s="51" t="s">
        <v>34</v>
      </c>
      <c r="M38" s="51" t="s">
        <v>35</v>
      </c>
    </row>
    <row r="39" spans="2:18" ht="21.95" customHeight="1">
      <c r="B39" s="11">
        <f>B28</f>
        <v>0</v>
      </c>
      <c r="C39" s="391"/>
      <c r="D39" s="392"/>
      <c r="E39" s="392"/>
      <c r="F39" s="392"/>
      <c r="G39" s="392"/>
      <c r="H39" s="393"/>
      <c r="I39" s="60">
        <f>K28</f>
        <v>0</v>
      </c>
      <c r="J39" s="61">
        <v>0</v>
      </c>
      <c r="K39" s="15">
        <f>ROUND((I39*J39),0)</f>
        <v>0</v>
      </c>
      <c r="L39" s="40">
        <v>0</v>
      </c>
      <c r="M39" s="57"/>
    </row>
    <row r="40" spans="2:18" ht="21.95" customHeight="1">
      <c r="B40" s="11">
        <f>B29</f>
        <v>0</v>
      </c>
      <c r="C40" s="391"/>
      <c r="D40" s="392"/>
      <c r="E40" s="392"/>
      <c r="F40" s="392"/>
      <c r="G40" s="392"/>
      <c r="H40" s="393"/>
      <c r="I40" s="60">
        <f>K29</f>
        <v>0</v>
      </c>
      <c r="J40" s="61">
        <v>0</v>
      </c>
      <c r="K40" s="15">
        <f t="shared" ref="K40:K46" si="5">ROUND((I40*J40),0)</f>
        <v>0</v>
      </c>
      <c r="L40" s="40">
        <v>0</v>
      </c>
      <c r="M40" s="57"/>
      <c r="R40" s="189" t="s">
        <v>175</v>
      </c>
    </row>
    <row r="41" spans="2:18" ht="21.95" customHeight="1">
      <c r="B41" s="11">
        <f>B30</f>
        <v>0</v>
      </c>
      <c r="C41" s="391"/>
      <c r="D41" s="392"/>
      <c r="E41" s="392"/>
      <c r="F41" s="392"/>
      <c r="G41" s="392"/>
      <c r="H41" s="393"/>
      <c r="I41" s="60">
        <f>K30</f>
        <v>0</v>
      </c>
      <c r="J41" s="61">
        <v>0</v>
      </c>
      <c r="K41" s="15">
        <f t="shared" si="5"/>
        <v>0</v>
      </c>
      <c r="L41" s="40">
        <v>0</v>
      </c>
      <c r="M41" s="57"/>
      <c r="R41" s="189" t="s">
        <v>176</v>
      </c>
    </row>
    <row r="42" spans="2:18" ht="21.95" customHeight="1">
      <c r="B42" s="11">
        <f>B31</f>
        <v>0</v>
      </c>
      <c r="C42" s="391"/>
      <c r="D42" s="392"/>
      <c r="E42" s="392"/>
      <c r="F42" s="392"/>
      <c r="G42" s="392"/>
      <c r="H42" s="393"/>
      <c r="I42" s="60">
        <f>K31</f>
        <v>0</v>
      </c>
      <c r="J42" s="61">
        <v>0</v>
      </c>
      <c r="K42" s="15">
        <f t="shared" si="5"/>
        <v>0</v>
      </c>
      <c r="L42" s="40">
        <v>0</v>
      </c>
      <c r="M42" s="57"/>
    </row>
    <row r="43" spans="2:18" ht="21.95" customHeight="1">
      <c r="B43" s="122">
        <f t="shared" ref="B43:B46" si="6">B32</f>
        <v>0</v>
      </c>
      <c r="C43" s="391"/>
      <c r="D43" s="392"/>
      <c r="E43" s="392"/>
      <c r="F43" s="392"/>
      <c r="G43" s="392"/>
      <c r="H43" s="393"/>
      <c r="I43" s="60">
        <f t="shared" ref="I43:I46" si="7">K32</f>
        <v>0</v>
      </c>
      <c r="J43" s="61">
        <v>0</v>
      </c>
      <c r="K43" s="15">
        <f t="shared" si="5"/>
        <v>0</v>
      </c>
      <c r="L43" s="40">
        <v>0</v>
      </c>
      <c r="M43" s="57"/>
    </row>
    <row r="44" spans="2:18" ht="21.95" customHeight="1">
      <c r="B44" s="122">
        <f t="shared" si="6"/>
        <v>0</v>
      </c>
      <c r="C44" s="391"/>
      <c r="D44" s="392"/>
      <c r="E44" s="392"/>
      <c r="F44" s="392"/>
      <c r="G44" s="392"/>
      <c r="H44" s="393"/>
      <c r="I44" s="60">
        <f t="shared" si="7"/>
        <v>0</v>
      </c>
      <c r="J44" s="61">
        <v>0</v>
      </c>
      <c r="K44" s="15">
        <f t="shared" si="5"/>
        <v>0</v>
      </c>
      <c r="L44" s="40">
        <v>0</v>
      </c>
      <c r="M44" s="57"/>
    </row>
    <row r="45" spans="2:18" ht="21.95" customHeight="1">
      <c r="B45" s="122">
        <f t="shared" si="6"/>
        <v>0</v>
      </c>
      <c r="C45" s="391"/>
      <c r="D45" s="392"/>
      <c r="E45" s="392"/>
      <c r="F45" s="392"/>
      <c r="G45" s="392"/>
      <c r="H45" s="393"/>
      <c r="I45" s="60">
        <f t="shared" si="7"/>
        <v>0</v>
      </c>
      <c r="J45" s="61">
        <v>0</v>
      </c>
      <c r="K45" s="15">
        <f t="shared" si="5"/>
        <v>0</v>
      </c>
      <c r="L45" s="40">
        <v>0</v>
      </c>
      <c r="M45" s="57"/>
    </row>
    <row r="46" spans="2:18" ht="21.95" customHeight="1">
      <c r="B46" s="122">
        <f t="shared" si="6"/>
        <v>0</v>
      </c>
      <c r="C46" s="391"/>
      <c r="D46" s="392"/>
      <c r="E46" s="392"/>
      <c r="F46" s="392"/>
      <c r="G46" s="392"/>
      <c r="H46" s="393"/>
      <c r="I46" s="60">
        <f t="shared" si="7"/>
        <v>0</v>
      </c>
      <c r="J46" s="61">
        <v>0</v>
      </c>
      <c r="K46" s="15">
        <f t="shared" si="5"/>
        <v>0</v>
      </c>
      <c r="L46" s="40">
        <v>0</v>
      </c>
      <c r="M46" s="57"/>
    </row>
    <row r="47" spans="2:18" ht="21.95" customHeight="1">
      <c r="B47" s="317" t="s">
        <v>149</v>
      </c>
      <c r="C47" s="318"/>
      <c r="D47" s="318"/>
      <c r="E47" s="318"/>
      <c r="F47" s="318"/>
      <c r="G47" s="318"/>
      <c r="H47" s="319"/>
      <c r="I47" s="320" t="s">
        <v>45</v>
      </c>
      <c r="J47" s="321"/>
      <c r="K47" s="321"/>
      <c r="L47" s="321"/>
      <c r="M47" s="322"/>
      <c r="N47" s="105"/>
    </row>
    <row r="48" spans="2:18" ht="60.75" customHeight="1">
      <c r="B48" s="402"/>
      <c r="C48" s="403"/>
      <c r="D48" s="402"/>
      <c r="E48" s="403"/>
      <c r="F48" s="403"/>
      <c r="G48" s="403"/>
      <c r="H48" s="404"/>
      <c r="I48" s="405" t="s">
        <v>176</v>
      </c>
      <c r="J48" s="406"/>
      <c r="K48" s="406"/>
      <c r="L48" s="406"/>
      <c r="M48" s="406"/>
    </row>
    <row r="49" spans="2:18" ht="21.95" customHeight="1">
      <c r="B49" s="286" t="s">
        <v>47</v>
      </c>
      <c r="C49" s="287"/>
      <c r="D49" s="287"/>
      <c r="E49" s="287"/>
      <c r="F49" s="287"/>
      <c r="G49" s="287"/>
      <c r="H49" s="287"/>
      <c r="I49" s="287"/>
      <c r="J49" s="288"/>
      <c r="K49" s="17">
        <f>SUM(K39:K46)</f>
        <v>0</v>
      </c>
      <c r="L49" s="17">
        <f>SUM(L39:L46)</f>
        <v>0</v>
      </c>
      <c r="M49" s="17"/>
    </row>
    <row r="50" spans="2:18" ht="37.5" customHeight="1">
      <c r="B50" s="95" t="s">
        <v>48</v>
      </c>
      <c r="C50" s="394" t="s">
        <v>290</v>
      </c>
      <c r="D50" s="395"/>
      <c r="E50" s="395"/>
      <c r="F50" s="395"/>
      <c r="G50" s="395"/>
      <c r="H50" s="395"/>
      <c r="I50" s="395"/>
      <c r="J50" s="395"/>
      <c r="K50" s="395"/>
      <c r="L50" s="395"/>
      <c r="M50" s="395"/>
      <c r="N50" s="105"/>
    </row>
    <row r="51" spans="2:18" ht="32.1" customHeight="1" thickBot="1">
      <c r="B51" s="62" t="s">
        <v>160</v>
      </c>
      <c r="C51" s="62" t="s">
        <v>158</v>
      </c>
      <c r="D51" s="62" t="s">
        <v>111</v>
      </c>
      <c r="E51" s="63" t="s">
        <v>49</v>
      </c>
      <c r="F51" s="64" t="s">
        <v>50</v>
      </c>
      <c r="G51" s="62" t="s">
        <v>159</v>
      </c>
      <c r="H51" s="64" t="s">
        <v>52</v>
      </c>
      <c r="I51" s="64" t="s">
        <v>53</v>
      </c>
      <c r="J51" s="65" t="s">
        <v>54</v>
      </c>
      <c r="K51" s="64" t="s">
        <v>33</v>
      </c>
      <c r="L51" s="66" t="s">
        <v>34</v>
      </c>
      <c r="M51" s="51" t="s">
        <v>35</v>
      </c>
      <c r="N51" s="4"/>
    </row>
    <row r="52" spans="2:18" ht="21.95" customHeight="1" thickTop="1">
      <c r="B52" s="396"/>
      <c r="C52" s="399"/>
      <c r="D52" s="115"/>
      <c r="E52" s="116"/>
      <c r="F52" s="115"/>
      <c r="G52" s="117"/>
      <c r="H52" s="118"/>
      <c r="I52" s="119"/>
      <c r="J52" s="108">
        <f t="shared" ref="J52:J78" si="8">E52*G52*H52*I52</f>
        <v>0</v>
      </c>
      <c r="K52" s="280">
        <f>ROUND((J52+J53+J54),0)</f>
        <v>0</v>
      </c>
      <c r="L52" s="264">
        <v>0</v>
      </c>
      <c r="M52" s="255" t="s">
        <v>174</v>
      </c>
      <c r="N52" s="182">
        <f>IF(ISNUMBER(SEARCH("Reg",D52)),"No Reg Fees move to other",0)</f>
        <v>0</v>
      </c>
      <c r="R52" s="189" t="s">
        <v>57</v>
      </c>
    </row>
    <row r="53" spans="2:18" ht="21.95" customHeight="1">
      <c r="B53" s="397"/>
      <c r="C53" s="400"/>
      <c r="D53" s="67"/>
      <c r="E53" s="68"/>
      <c r="F53" s="67"/>
      <c r="G53" s="69"/>
      <c r="H53" s="70"/>
      <c r="I53" s="71"/>
      <c r="J53" s="72">
        <f t="shared" si="8"/>
        <v>0</v>
      </c>
      <c r="K53" s="251"/>
      <c r="L53" s="265"/>
      <c r="M53" s="256"/>
      <c r="N53" s="182">
        <f t="shared" ref="N53:N81" si="9">IF(ISNUMBER(SEARCH("Reg",D53)),"No Reg Fees move to other",0)</f>
        <v>0</v>
      </c>
      <c r="R53" s="189" t="s">
        <v>59</v>
      </c>
    </row>
    <row r="54" spans="2:18" ht="21.95" customHeight="1" thickBot="1">
      <c r="B54" s="398"/>
      <c r="C54" s="401"/>
      <c r="D54" s="109"/>
      <c r="E54" s="110"/>
      <c r="F54" s="109"/>
      <c r="G54" s="111"/>
      <c r="H54" s="112"/>
      <c r="I54" s="113"/>
      <c r="J54" s="114">
        <f t="shared" si="8"/>
        <v>0</v>
      </c>
      <c r="K54" s="252"/>
      <c r="L54" s="266"/>
      <c r="M54" s="256"/>
      <c r="N54" s="182">
        <f t="shared" si="9"/>
        <v>0</v>
      </c>
      <c r="R54" s="189" t="s">
        <v>60</v>
      </c>
    </row>
    <row r="55" spans="2:18" ht="21.95" customHeight="1" thickTop="1">
      <c r="B55" s="396"/>
      <c r="C55" s="399"/>
      <c r="D55" s="115"/>
      <c r="E55" s="116"/>
      <c r="F55" s="115"/>
      <c r="G55" s="117"/>
      <c r="H55" s="118"/>
      <c r="I55" s="119"/>
      <c r="J55" s="120">
        <f t="shared" si="8"/>
        <v>0</v>
      </c>
      <c r="K55" s="250">
        <f>ROUND((J55+J56+J57),0)</f>
        <v>0</v>
      </c>
      <c r="L55" s="253">
        <v>0</v>
      </c>
      <c r="M55" s="255" t="s">
        <v>174</v>
      </c>
      <c r="N55" s="182">
        <f t="shared" si="9"/>
        <v>0</v>
      </c>
      <c r="R55" s="189" t="s">
        <v>115</v>
      </c>
    </row>
    <row r="56" spans="2:18" ht="21.95" customHeight="1">
      <c r="B56" s="397"/>
      <c r="C56" s="400"/>
      <c r="D56" s="67"/>
      <c r="E56" s="68"/>
      <c r="F56" s="67"/>
      <c r="G56" s="69"/>
      <c r="H56" s="70"/>
      <c r="I56" s="71"/>
      <c r="J56" s="72">
        <f t="shared" si="8"/>
        <v>0</v>
      </c>
      <c r="K56" s="251"/>
      <c r="L56" s="254"/>
      <c r="M56" s="256"/>
      <c r="N56" s="182">
        <f t="shared" si="9"/>
        <v>0</v>
      </c>
      <c r="R56" s="189" t="s">
        <v>14</v>
      </c>
    </row>
    <row r="57" spans="2:18" ht="21.75" customHeight="1" thickBot="1">
      <c r="B57" s="398"/>
      <c r="C57" s="401"/>
      <c r="D57" s="109"/>
      <c r="E57" s="110"/>
      <c r="F57" s="109"/>
      <c r="G57" s="111"/>
      <c r="H57" s="112"/>
      <c r="I57" s="113"/>
      <c r="J57" s="114">
        <f t="shared" si="8"/>
        <v>0</v>
      </c>
      <c r="K57" s="252"/>
      <c r="L57" s="254"/>
      <c r="M57" s="256"/>
      <c r="N57" s="182">
        <f t="shared" si="9"/>
        <v>0</v>
      </c>
    </row>
    <row r="58" spans="2:18" ht="21.95" customHeight="1" thickTop="1">
      <c r="B58" s="396"/>
      <c r="C58" s="399"/>
      <c r="D58" s="115"/>
      <c r="E58" s="116"/>
      <c r="F58" s="115"/>
      <c r="G58" s="117"/>
      <c r="H58" s="118"/>
      <c r="I58" s="119"/>
      <c r="J58" s="120">
        <f t="shared" si="8"/>
        <v>0</v>
      </c>
      <c r="K58" s="250">
        <f>ROUND((J58+J59+J60),0)</f>
        <v>0</v>
      </c>
      <c r="L58" s="264">
        <v>0</v>
      </c>
      <c r="M58" s="255" t="s">
        <v>174</v>
      </c>
      <c r="N58" s="182">
        <f t="shared" si="9"/>
        <v>0</v>
      </c>
    </row>
    <row r="59" spans="2:18" ht="21.95" customHeight="1">
      <c r="B59" s="397"/>
      <c r="C59" s="400"/>
      <c r="D59" s="67"/>
      <c r="E59" s="68"/>
      <c r="F59" s="67"/>
      <c r="G59" s="69"/>
      <c r="H59" s="70"/>
      <c r="I59" s="71"/>
      <c r="J59" s="72">
        <f t="shared" si="8"/>
        <v>0</v>
      </c>
      <c r="K59" s="251"/>
      <c r="L59" s="265"/>
      <c r="M59" s="256"/>
      <c r="N59" s="182">
        <f t="shared" si="9"/>
        <v>0</v>
      </c>
    </row>
    <row r="60" spans="2:18" ht="21.95" customHeight="1" thickBot="1">
      <c r="B60" s="398"/>
      <c r="C60" s="401"/>
      <c r="D60" s="109"/>
      <c r="E60" s="110"/>
      <c r="F60" s="109"/>
      <c r="G60" s="111"/>
      <c r="H60" s="112"/>
      <c r="I60" s="113"/>
      <c r="J60" s="114">
        <f t="shared" si="8"/>
        <v>0</v>
      </c>
      <c r="K60" s="252"/>
      <c r="L60" s="265"/>
      <c r="M60" s="256"/>
      <c r="N60" s="182">
        <f t="shared" si="9"/>
        <v>0</v>
      </c>
    </row>
    <row r="61" spans="2:18" ht="21.95" customHeight="1" thickTop="1">
      <c r="B61" s="396"/>
      <c r="C61" s="399"/>
      <c r="D61" s="115"/>
      <c r="E61" s="116"/>
      <c r="F61" s="115"/>
      <c r="G61" s="117"/>
      <c r="H61" s="118"/>
      <c r="I61" s="119"/>
      <c r="J61" s="120">
        <f t="shared" si="8"/>
        <v>0</v>
      </c>
      <c r="K61" s="250">
        <f>ROUND((J61+J62+J63),0)</f>
        <v>0</v>
      </c>
      <c r="L61" s="264">
        <v>0</v>
      </c>
      <c r="M61" s="255" t="s">
        <v>174</v>
      </c>
      <c r="N61" s="182">
        <f t="shared" si="9"/>
        <v>0</v>
      </c>
    </row>
    <row r="62" spans="2:18" ht="21.95" customHeight="1">
      <c r="B62" s="397"/>
      <c r="C62" s="400"/>
      <c r="D62" s="67"/>
      <c r="E62" s="68"/>
      <c r="F62" s="67"/>
      <c r="G62" s="69"/>
      <c r="H62" s="70"/>
      <c r="I62" s="71"/>
      <c r="J62" s="72">
        <f t="shared" si="8"/>
        <v>0</v>
      </c>
      <c r="K62" s="251"/>
      <c r="L62" s="265"/>
      <c r="M62" s="256"/>
      <c r="N62" s="182">
        <f t="shared" si="9"/>
        <v>0</v>
      </c>
    </row>
    <row r="63" spans="2:18" ht="21.95" customHeight="1" thickBot="1">
      <c r="B63" s="398"/>
      <c r="C63" s="401"/>
      <c r="D63" s="109"/>
      <c r="E63" s="110"/>
      <c r="F63" s="109"/>
      <c r="G63" s="111"/>
      <c r="H63" s="112"/>
      <c r="I63" s="113"/>
      <c r="J63" s="114">
        <f t="shared" si="8"/>
        <v>0</v>
      </c>
      <c r="K63" s="252"/>
      <c r="L63" s="266"/>
      <c r="M63" s="256"/>
      <c r="N63" s="182">
        <f t="shared" si="9"/>
        <v>0</v>
      </c>
    </row>
    <row r="64" spans="2:18" ht="21.95" customHeight="1" thickTop="1">
      <c r="B64" s="396"/>
      <c r="C64" s="399"/>
      <c r="D64" s="115"/>
      <c r="E64" s="116"/>
      <c r="F64" s="115"/>
      <c r="G64" s="117"/>
      <c r="H64" s="118"/>
      <c r="I64" s="119"/>
      <c r="J64" s="120">
        <f t="shared" si="8"/>
        <v>0</v>
      </c>
      <c r="K64" s="250">
        <f>ROUND((J64+J65+J66),0)</f>
        <v>0</v>
      </c>
      <c r="L64" s="264">
        <v>0</v>
      </c>
      <c r="M64" s="255" t="s">
        <v>174</v>
      </c>
      <c r="N64" s="182">
        <f t="shared" si="9"/>
        <v>0</v>
      </c>
    </row>
    <row r="65" spans="2:14" ht="21.95" customHeight="1">
      <c r="B65" s="397"/>
      <c r="C65" s="400"/>
      <c r="D65" s="67"/>
      <c r="E65" s="68"/>
      <c r="F65" s="67"/>
      <c r="G65" s="69"/>
      <c r="H65" s="70"/>
      <c r="I65" s="71"/>
      <c r="J65" s="72">
        <f t="shared" si="8"/>
        <v>0</v>
      </c>
      <c r="K65" s="251"/>
      <c r="L65" s="265"/>
      <c r="M65" s="256"/>
      <c r="N65" s="182">
        <f t="shared" si="9"/>
        <v>0</v>
      </c>
    </row>
    <row r="66" spans="2:14" ht="21.95" customHeight="1" thickBot="1">
      <c r="B66" s="398"/>
      <c r="C66" s="401"/>
      <c r="D66" s="109"/>
      <c r="E66" s="110"/>
      <c r="F66" s="109"/>
      <c r="G66" s="111"/>
      <c r="H66" s="112"/>
      <c r="I66" s="113"/>
      <c r="J66" s="114">
        <f t="shared" si="8"/>
        <v>0</v>
      </c>
      <c r="K66" s="252"/>
      <c r="L66" s="266"/>
      <c r="M66" s="256"/>
      <c r="N66" s="182">
        <f t="shared" si="9"/>
        <v>0</v>
      </c>
    </row>
    <row r="67" spans="2:14" ht="21.95" customHeight="1" thickTop="1">
      <c r="B67" s="396"/>
      <c r="C67" s="399"/>
      <c r="D67" s="115"/>
      <c r="E67" s="116"/>
      <c r="F67" s="115"/>
      <c r="G67" s="117"/>
      <c r="H67" s="118"/>
      <c r="I67" s="119"/>
      <c r="J67" s="120">
        <f t="shared" si="8"/>
        <v>0</v>
      </c>
      <c r="K67" s="250">
        <f>ROUND((J67+J68+J69),0)</f>
        <v>0</v>
      </c>
      <c r="L67" s="253">
        <v>0</v>
      </c>
      <c r="M67" s="255" t="s">
        <v>174</v>
      </c>
      <c r="N67" s="182">
        <f t="shared" si="9"/>
        <v>0</v>
      </c>
    </row>
    <row r="68" spans="2:14" ht="21.95" customHeight="1">
      <c r="B68" s="397"/>
      <c r="C68" s="400"/>
      <c r="D68" s="67"/>
      <c r="E68" s="68"/>
      <c r="F68" s="67"/>
      <c r="G68" s="69"/>
      <c r="H68" s="70"/>
      <c r="I68" s="71"/>
      <c r="J68" s="72">
        <f t="shared" si="8"/>
        <v>0</v>
      </c>
      <c r="K68" s="251"/>
      <c r="L68" s="254"/>
      <c r="M68" s="256"/>
      <c r="N68" s="182">
        <f t="shared" si="9"/>
        <v>0</v>
      </c>
    </row>
    <row r="69" spans="2:14" ht="21.75" customHeight="1" thickBot="1">
      <c r="B69" s="398"/>
      <c r="C69" s="401"/>
      <c r="D69" s="109"/>
      <c r="E69" s="110"/>
      <c r="F69" s="109"/>
      <c r="G69" s="111"/>
      <c r="H69" s="112"/>
      <c r="I69" s="113"/>
      <c r="J69" s="114">
        <f t="shared" si="8"/>
        <v>0</v>
      </c>
      <c r="K69" s="252"/>
      <c r="L69" s="254"/>
      <c r="M69" s="256"/>
      <c r="N69" s="182">
        <f t="shared" si="9"/>
        <v>0</v>
      </c>
    </row>
    <row r="70" spans="2:14" ht="21.95" customHeight="1" thickTop="1">
      <c r="B70" s="396"/>
      <c r="C70" s="399"/>
      <c r="D70" s="115"/>
      <c r="E70" s="116"/>
      <c r="F70" s="115"/>
      <c r="G70" s="117"/>
      <c r="H70" s="118"/>
      <c r="I70" s="119"/>
      <c r="J70" s="120">
        <f t="shared" si="8"/>
        <v>0</v>
      </c>
      <c r="K70" s="250">
        <f>ROUND((J70+J71+J72),0)</f>
        <v>0</v>
      </c>
      <c r="L70" s="264">
        <v>0</v>
      </c>
      <c r="M70" s="255" t="s">
        <v>174</v>
      </c>
      <c r="N70" s="182">
        <f t="shared" si="9"/>
        <v>0</v>
      </c>
    </row>
    <row r="71" spans="2:14" ht="21.95" customHeight="1">
      <c r="B71" s="397"/>
      <c r="C71" s="400"/>
      <c r="D71" s="67"/>
      <c r="E71" s="68"/>
      <c r="F71" s="67"/>
      <c r="G71" s="69"/>
      <c r="H71" s="70"/>
      <c r="I71" s="71"/>
      <c r="J71" s="72">
        <f t="shared" si="8"/>
        <v>0</v>
      </c>
      <c r="K71" s="251"/>
      <c r="L71" s="265"/>
      <c r="M71" s="256"/>
      <c r="N71" s="182">
        <f t="shared" si="9"/>
        <v>0</v>
      </c>
    </row>
    <row r="72" spans="2:14" ht="21.95" customHeight="1" thickBot="1">
      <c r="B72" s="398"/>
      <c r="C72" s="401"/>
      <c r="D72" s="109"/>
      <c r="E72" s="110"/>
      <c r="F72" s="109"/>
      <c r="G72" s="111"/>
      <c r="H72" s="112"/>
      <c r="I72" s="113"/>
      <c r="J72" s="114">
        <f t="shared" si="8"/>
        <v>0</v>
      </c>
      <c r="K72" s="252"/>
      <c r="L72" s="266"/>
      <c r="M72" s="256"/>
      <c r="N72" s="182">
        <f t="shared" si="9"/>
        <v>0</v>
      </c>
    </row>
    <row r="73" spans="2:14" ht="21.95" customHeight="1" thickTop="1">
      <c r="B73" s="396"/>
      <c r="C73" s="399"/>
      <c r="D73" s="115"/>
      <c r="E73" s="116"/>
      <c r="F73" s="115"/>
      <c r="G73" s="117"/>
      <c r="H73" s="118"/>
      <c r="I73" s="119"/>
      <c r="J73" s="120">
        <f t="shared" si="8"/>
        <v>0</v>
      </c>
      <c r="K73" s="250">
        <f>ROUND((J73+J74+J75),0)</f>
        <v>0</v>
      </c>
      <c r="L73" s="264">
        <v>0</v>
      </c>
      <c r="M73" s="255" t="s">
        <v>174</v>
      </c>
      <c r="N73" s="182">
        <f t="shared" si="9"/>
        <v>0</v>
      </c>
    </row>
    <row r="74" spans="2:14" ht="21.95" customHeight="1">
      <c r="B74" s="397"/>
      <c r="C74" s="400"/>
      <c r="D74" s="67"/>
      <c r="E74" s="68"/>
      <c r="F74" s="67"/>
      <c r="G74" s="69"/>
      <c r="H74" s="70"/>
      <c r="I74" s="71"/>
      <c r="J74" s="72">
        <f t="shared" si="8"/>
        <v>0</v>
      </c>
      <c r="K74" s="251"/>
      <c r="L74" s="265"/>
      <c r="M74" s="256"/>
      <c r="N74" s="182">
        <f t="shared" si="9"/>
        <v>0</v>
      </c>
    </row>
    <row r="75" spans="2:14" ht="21.95" customHeight="1" thickBot="1">
      <c r="B75" s="398"/>
      <c r="C75" s="401"/>
      <c r="D75" s="109"/>
      <c r="E75" s="110"/>
      <c r="F75" s="109"/>
      <c r="G75" s="111"/>
      <c r="H75" s="112"/>
      <c r="I75" s="113"/>
      <c r="J75" s="114">
        <f t="shared" si="8"/>
        <v>0</v>
      </c>
      <c r="K75" s="252"/>
      <c r="L75" s="266"/>
      <c r="M75" s="256"/>
      <c r="N75" s="182">
        <f t="shared" si="9"/>
        <v>0</v>
      </c>
    </row>
    <row r="76" spans="2:14" ht="21.95" customHeight="1" thickTop="1">
      <c r="B76" s="396"/>
      <c r="C76" s="399"/>
      <c r="D76" s="115"/>
      <c r="E76" s="116"/>
      <c r="F76" s="115"/>
      <c r="G76" s="117"/>
      <c r="H76" s="118"/>
      <c r="I76" s="119"/>
      <c r="J76" s="120">
        <f t="shared" si="8"/>
        <v>0</v>
      </c>
      <c r="K76" s="250">
        <f>ROUND((J76+J77+J78),0)</f>
        <v>0</v>
      </c>
      <c r="L76" s="253">
        <v>0</v>
      </c>
      <c r="M76" s="255" t="s">
        <v>174</v>
      </c>
      <c r="N76" s="182">
        <f t="shared" si="9"/>
        <v>0</v>
      </c>
    </row>
    <row r="77" spans="2:14" ht="21.95" customHeight="1">
      <c r="B77" s="397"/>
      <c r="C77" s="400"/>
      <c r="D77" s="67"/>
      <c r="E77" s="68"/>
      <c r="F77" s="67"/>
      <c r="G77" s="69"/>
      <c r="H77" s="70"/>
      <c r="I77" s="71"/>
      <c r="J77" s="72">
        <f t="shared" si="8"/>
        <v>0</v>
      </c>
      <c r="K77" s="251"/>
      <c r="L77" s="254"/>
      <c r="M77" s="256"/>
      <c r="N77" s="182">
        <f t="shared" si="9"/>
        <v>0</v>
      </c>
    </row>
    <row r="78" spans="2:14" ht="21.75" customHeight="1" thickBot="1">
      <c r="B78" s="398"/>
      <c r="C78" s="401"/>
      <c r="D78" s="109"/>
      <c r="E78" s="110"/>
      <c r="F78" s="109"/>
      <c r="G78" s="111"/>
      <c r="H78" s="112"/>
      <c r="I78" s="113"/>
      <c r="J78" s="114">
        <f t="shared" si="8"/>
        <v>0</v>
      </c>
      <c r="K78" s="252"/>
      <c r="L78" s="254"/>
      <c r="M78" s="256"/>
      <c r="N78" s="182">
        <f t="shared" si="9"/>
        <v>0</v>
      </c>
    </row>
    <row r="79" spans="2:14" ht="21.95" customHeight="1" thickTop="1">
      <c r="B79" s="396"/>
      <c r="C79" s="399"/>
      <c r="D79" s="115"/>
      <c r="E79" s="116"/>
      <c r="F79" s="115"/>
      <c r="G79" s="117"/>
      <c r="H79" s="118"/>
      <c r="I79" s="119"/>
      <c r="J79" s="120">
        <f>E79*G79*H79*I79</f>
        <v>0</v>
      </c>
      <c r="K79" s="250">
        <f>ROUND((J79+J80+J81),0)</f>
        <v>0</v>
      </c>
      <c r="L79" s="253">
        <v>0</v>
      </c>
      <c r="M79" s="255" t="s">
        <v>174</v>
      </c>
      <c r="N79" s="182">
        <f t="shared" si="9"/>
        <v>0</v>
      </c>
    </row>
    <row r="80" spans="2:14" ht="21.95" customHeight="1">
      <c r="B80" s="397"/>
      <c r="C80" s="400"/>
      <c r="D80" s="67"/>
      <c r="E80" s="68"/>
      <c r="F80" s="67"/>
      <c r="G80" s="69"/>
      <c r="H80" s="70"/>
      <c r="I80" s="71"/>
      <c r="J80" s="72">
        <f>E80*G80*H80*I80</f>
        <v>0</v>
      </c>
      <c r="K80" s="251"/>
      <c r="L80" s="254"/>
      <c r="M80" s="256"/>
      <c r="N80" s="182">
        <f t="shared" si="9"/>
        <v>0</v>
      </c>
    </row>
    <row r="81" spans="2:18" ht="21.75" customHeight="1" thickBot="1">
      <c r="B81" s="398"/>
      <c r="C81" s="401"/>
      <c r="D81" s="109"/>
      <c r="E81" s="110"/>
      <c r="F81" s="109"/>
      <c r="G81" s="111"/>
      <c r="H81" s="112"/>
      <c r="I81" s="113"/>
      <c r="J81" s="114">
        <f>E81*G81*H81*I81</f>
        <v>0</v>
      </c>
      <c r="K81" s="252"/>
      <c r="L81" s="254"/>
      <c r="M81" s="256"/>
      <c r="N81" s="182">
        <f t="shared" si="9"/>
        <v>0</v>
      </c>
    </row>
    <row r="82" spans="2:18" ht="21.95" customHeight="1" thickTop="1">
      <c r="B82" s="267" t="s">
        <v>63</v>
      </c>
      <c r="C82" s="268"/>
      <c r="D82" s="268"/>
      <c r="E82" s="268"/>
      <c r="F82" s="268"/>
      <c r="G82" s="268"/>
      <c r="H82" s="268"/>
      <c r="I82" s="268"/>
      <c r="J82" s="269"/>
      <c r="K82" s="107">
        <f>SUM(K52:K81)</f>
        <v>0</v>
      </c>
      <c r="L82" s="17">
        <f>L58+L55+L52+L61+L64+L67+L70+L73+L76+L79</f>
        <v>0</v>
      </c>
      <c r="M82" s="17"/>
    </row>
    <row r="83" spans="2:18" ht="37.5" customHeight="1">
      <c r="B83" s="106" t="s">
        <v>64</v>
      </c>
      <c r="C83" s="407" t="s">
        <v>194</v>
      </c>
      <c r="D83" s="407"/>
      <c r="E83" s="407"/>
      <c r="F83" s="407"/>
      <c r="G83" s="407"/>
      <c r="H83" s="407"/>
      <c r="I83" s="407"/>
      <c r="J83" s="407"/>
      <c r="K83" s="407"/>
      <c r="L83" s="407"/>
      <c r="M83" s="407"/>
      <c r="N83" s="105"/>
    </row>
    <row r="84" spans="2:18" ht="36" customHeight="1">
      <c r="B84" s="101" t="s">
        <v>65</v>
      </c>
      <c r="C84" s="261" t="s">
        <v>66</v>
      </c>
      <c r="D84" s="262"/>
      <c r="E84" s="262"/>
      <c r="F84" s="262"/>
      <c r="G84" s="262"/>
      <c r="H84" s="263"/>
      <c r="I84" s="73" t="s">
        <v>51</v>
      </c>
      <c r="J84" s="73" t="s">
        <v>67</v>
      </c>
      <c r="K84" s="10" t="s">
        <v>33</v>
      </c>
      <c r="L84" s="51" t="s">
        <v>34</v>
      </c>
      <c r="M84" s="51" t="s">
        <v>35</v>
      </c>
    </row>
    <row r="85" spans="2:18" ht="30" customHeight="1">
      <c r="B85" s="12"/>
      <c r="C85" s="408"/>
      <c r="D85" s="409"/>
      <c r="E85" s="409"/>
      <c r="F85" s="409"/>
      <c r="G85" s="409"/>
      <c r="H85" s="410"/>
      <c r="I85" s="75">
        <v>0</v>
      </c>
      <c r="J85" s="76">
        <v>0</v>
      </c>
      <c r="K85" s="77">
        <f t="shared" ref="K85:K92" si="10">ROUND((J85*I85),0)</f>
        <v>0</v>
      </c>
      <c r="L85" s="40">
        <v>0</v>
      </c>
      <c r="M85" s="123" t="s">
        <v>173</v>
      </c>
      <c r="N85" s="6"/>
    </row>
    <row r="86" spans="2:18" ht="30" customHeight="1">
      <c r="B86" s="12"/>
      <c r="C86" s="408"/>
      <c r="D86" s="409"/>
      <c r="E86" s="409"/>
      <c r="F86" s="409"/>
      <c r="G86" s="409"/>
      <c r="H86" s="410"/>
      <c r="I86" s="75">
        <v>0</v>
      </c>
      <c r="J86" s="76">
        <v>0</v>
      </c>
      <c r="K86" s="77">
        <f t="shared" si="10"/>
        <v>0</v>
      </c>
      <c r="L86" s="40">
        <v>0</v>
      </c>
      <c r="M86" s="123" t="s">
        <v>173</v>
      </c>
      <c r="N86" s="6"/>
      <c r="R86" s="190"/>
    </row>
    <row r="87" spans="2:18" ht="30" customHeight="1">
      <c r="B87" s="12"/>
      <c r="C87" s="408"/>
      <c r="D87" s="409"/>
      <c r="E87" s="409"/>
      <c r="F87" s="409"/>
      <c r="G87" s="409"/>
      <c r="H87" s="410"/>
      <c r="I87" s="75">
        <v>0</v>
      </c>
      <c r="J87" s="76">
        <v>0</v>
      </c>
      <c r="K87" s="77">
        <f t="shared" si="10"/>
        <v>0</v>
      </c>
      <c r="L87" s="40">
        <v>0</v>
      </c>
      <c r="M87" s="123" t="s">
        <v>173</v>
      </c>
      <c r="N87" s="6"/>
      <c r="R87" s="190"/>
    </row>
    <row r="88" spans="2:18" ht="30" customHeight="1">
      <c r="B88" s="12"/>
      <c r="C88" s="408"/>
      <c r="D88" s="409"/>
      <c r="E88" s="409"/>
      <c r="F88" s="409"/>
      <c r="G88" s="409"/>
      <c r="H88" s="410"/>
      <c r="I88" s="75">
        <v>0</v>
      </c>
      <c r="J88" s="76">
        <v>0</v>
      </c>
      <c r="K88" s="77">
        <f t="shared" si="10"/>
        <v>0</v>
      </c>
      <c r="L88" s="40">
        <v>0</v>
      </c>
      <c r="M88" s="123" t="s">
        <v>173</v>
      </c>
      <c r="N88" s="6"/>
    </row>
    <row r="89" spans="2:18" ht="30" customHeight="1">
      <c r="B89" s="12"/>
      <c r="C89" s="408"/>
      <c r="D89" s="409"/>
      <c r="E89" s="409"/>
      <c r="F89" s="409"/>
      <c r="G89" s="409"/>
      <c r="H89" s="410"/>
      <c r="I89" s="75">
        <v>0</v>
      </c>
      <c r="J89" s="76">
        <v>0</v>
      </c>
      <c r="K89" s="77">
        <f t="shared" si="10"/>
        <v>0</v>
      </c>
      <c r="L89" s="40">
        <v>0</v>
      </c>
      <c r="M89" s="123" t="s">
        <v>173</v>
      </c>
      <c r="N89" s="6"/>
    </row>
    <row r="90" spans="2:18" ht="30" customHeight="1">
      <c r="B90" s="12"/>
      <c r="C90" s="408"/>
      <c r="D90" s="409"/>
      <c r="E90" s="409"/>
      <c r="F90" s="409"/>
      <c r="G90" s="409"/>
      <c r="H90" s="410"/>
      <c r="I90" s="75">
        <v>0</v>
      </c>
      <c r="J90" s="76">
        <v>0</v>
      </c>
      <c r="K90" s="77">
        <f t="shared" si="10"/>
        <v>0</v>
      </c>
      <c r="L90" s="40">
        <v>0</v>
      </c>
      <c r="M90" s="123" t="s">
        <v>173</v>
      </c>
      <c r="N90" s="6"/>
    </row>
    <row r="91" spans="2:18" ht="30" customHeight="1">
      <c r="B91" s="12"/>
      <c r="C91" s="408"/>
      <c r="D91" s="409"/>
      <c r="E91" s="409"/>
      <c r="F91" s="409"/>
      <c r="G91" s="409"/>
      <c r="H91" s="410"/>
      <c r="I91" s="75">
        <v>0</v>
      </c>
      <c r="J91" s="76">
        <v>0</v>
      </c>
      <c r="K91" s="77">
        <f t="shared" si="10"/>
        <v>0</v>
      </c>
      <c r="L91" s="40">
        <v>0</v>
      </c>
      <c r="M91" s="123" t="s">
        <v>173</v>
      </c>
      <c r="N91" s="6"/>
    </row>
    <row r="92" spans="2:18" ht="30" customHeight="1">
      <c r="B92" s="12"/>
      <c r="C92" s="408"/>
      <c r="D92" s="409"/>
      <c r="E92" s="409"/>
      <c r="F92" s="409"/>
      <c r="G92" s="409"/>
      <c r="H92" s="410"/>
      <c r="I92" s="75">
        <v>0</v>
      </c>
      <c r="J92" s="76">
        <v>0</v>
      </c>
      <c r="K92" s="77">
        <f t="shared" si="10"/>
        <v>0</v>
      </c>
      <c r="L92" s="40">
        <v>0</v>
      </c>
      <c r="M92" s="123" t="s">
        <v>173</v>
      </c>
      <c r="N92" s="6"/>
    </row>
    <row r="93" spans="2:18" ht="21.95" customHeight="1">
      <c r="B93" s="286" t="s">
        <v>70</v>
      </c>
      <c r="C93" s="287"/>
      <c r="D93" s="287"/>
      <c r="E93" s="287"/>
      <c r="F93" s="287"/>
      <c r="G93" s="287"/>
      <c r="H93" s="287"/>
      <c r="I93" s="287"/>
      <c r="J93" s="288"/>
      <c r="K93" s="17">
        <f>SUM(K85:K92)</f>
        <v>0</v>
      </c>
      <c r="L93" s="17">
        <f>SUM(L85:L92)</f>
        <v>0</v>
      </c>
      <c r="M93" s="17"/>
    </row>
    <row r="94" spans="2:18" ht="37.5" customHeight="1">
      <c r="B94" s="94" t="s">
        <v>71</v>
      </c>
      <c r="C94" s="283" t="s">
        <v>72</v>
      </c>
      <c r="D94" s="284"/>
      <c r="E94" s="284"/>
      <c r="F94" s="284"/>
      <c r="G94" s="284"/>
      <c r="H94" s="284"/>
      <c r="I94" s="284"/>
      <c r="J94" s="284"/>
      <c r="K94" s="284"/>
      <c r="L94" s="284"/>
      <c r="M94" s="285"/>
      <c r="N94" s="105"/>
    </row>
    <row r="95" spans="2:18" ht="31.5" customHeight="1">
      <c r="B95" s="98" t="s">
        <v>65</v>
      </c>
      <c r="C95" s="274" t="s">
        <v>73</v>
      </c>
      <c r="D95" s="275"/>
      <c r="E95" s="275"/>
      <c r="F95" s="275"/>
      <c r="G95" s="275"/>
      <c r="H95" s="276"/>
      <c r="I95" s="100" t="s">
        <v>51</v>
      </c>
      <c r="J95" s="78" t="s">
        <v>67</v>
      </c>
      <c r="K95" s="10" t="s">
        <v>33</v>
      </c>
      <c r="L95" s="51" t="s">
        <v>34</v>
      </c>
      <c r="M95" s="51" t="s">
        <v>35</v>
      </c>
    </row>
    <row r="96" spans="2:18" ht="30" customHeight="1">
      <c r="B96" s="79"/>
      <c r="C96" s="408"/>
      <c r="D96" s="409"/>
      <c r="E96" s="409"/>
      <c r="F96" s="409"/>
      <c r="G96" s="409"/>
      <c r="H96" s="410"/>
      <c r="I96" s="80">
        <v>0</v>
      </c>
      <c r="J96" s="81">
        <v>0</v>
      </c>
      <c r="K96" s="15">
        <f>ROUND((I96*J96),0)</f>
        <v>0</v>
      </c>
      <c r="L96" s="40">
        <v>0</v>
      </c>
      <c r="M96" s="57"/>
    </row>
    <row r="97" spans="2:18" ht="30" customHeight="1">
      <c r="B97" s="79"/>
      <c r="C97" s="408"/>
      <c r="D97" s="409"/>
      <c r="E97" s="409"/>
      <c r="F97" s="409"/>
      <c r="G97" s="409"/>
      <c r="H97" s="410"/>
      <c r="I97" s="80">
        <v>0</v>
      </c>
      <c r="J97" s="81">
        <v>0</v>
      </c>
      <c r="K97" s="15">
        <f t="shared" ref="K97:K107" si="11">ROUND((I97*J97),0)</f>
        <v>0</v>
      </c>
      <c r="L97" s="40">
        <v>0</v>
      </c>
      <c r="M97" s="57"/>
    </row>
    <row r="98" spans="2:18" ht="30" customHeight="1">
      <c r="B98" s="79"/>
      <c r="C98" s="408"/>
      <c r="D98" s="409"/>
      <c r="E98" s="409"/>
      <c r="F98" s="409"/>
      <c r="G98" s="409"/>
      <c r="H98" s="410"/>
      <c r="I98" s="80">
        <v>0</v>
      </c>
      <c r="J98" s="81">
        <v>0</v>
      </c>
      <c r="K98" s="15">
        <f t="shared" si="11"/>
        <v>0</v>
      </c>
      <c r="L98" s="40">
        <v>0</v>
      </c>
      <c r="M98" s="57"/>
    </row>
    <row r="99" spans="2:18" ht="30" customHeight="1">
      <c r="B99" s="79"/>
      <c r="C99" s="408"/>
      <c r="D99" s="409"/>
      <c r="E99" s="409"/>
      <c r="F99" s="409"/>
      <c r="G99" s="409"/>
      <c r="H99" s="410"/>
      <c r="I99" s="80">
        <v>0</v>
      </c>
      <c r="J99" s="81">
        <v>0</v>
      </c>
      <c r="K99" s="15">
        <f t="shared" si="11"/>
        <v>0</v>
      </c>
      <c r="L99" s="40">
        <v>0</v>
      </c>
      <c r="M99" s="57"/>
    </row>
    <row r="100" spans="2:18" ht="30" customHeight="1">
      <c r="B100" s="79"/>
      <c r="C100" s="408"/>
      <c r="D100" s="409"/>
      <c r="E100" s="409"/>
      <c r="F100" s="409"/>
      <c r="G100" s="409"/>
      <c r="H100" s="410"/>
      <c r="I100" s="80">
        <v>0</v>
      </c>
      <c r="J100" s="81">
        <v>0</v>
      </c>
      <c r="K100" s="15">
        <f t="shared" si="11"/>
        <v>0</v>
      </c>
      <c r="L100" s="40">
        <v>0</v>
      </c>
      <c r="M100" s="57"/>
    </row>
    <row r="101" spans="2:18" ht="30" customHeight="1">
      <c r="B101" s="79"/>
      <c r="C101" s="408"/>
      <c r="D101" s="409"/>
      <c r="E101" s="409"/>
      <c r="F101" s="409"/>
      <c r="G101" s="409"/>
      <c r="H101" s="410"/>
      <c r="I101" s="80">
        <v>0</v>
      </c>
      <c r="J101" s="81">
        <v>0</v>
      </c>
      <c r="K101" s="15">
        <f t="shared" si="11"/>
        <v>0</v>
      </c>
      <c r="L101" s="40">
        <v>0</v>
      </c>
      <c r="M101" s="57"/>
    </row>
    <row r="102" spans="2:18" ht="30" customHeight="1">
      <c r="B102" s="79"/>
      <c r="C102" s="408"/>
      <c r="D102" s="409"/>
      <c r="E102" s="409"/>
      <c r="F102" s="409"/>
      <c r="G102" s="409"/>
      <c r="H102" s="410"/>
      <c r="I102" s="80">
        <v>0</v>
      </c>
      <c r="J102" s="81">
        <v>0</v>
      </c>
      <c r="K102" s="15">
        <f t="shared" si="11"/>
        <v>0</v>
      </c>
      <c r="L102" s="40">
        <v>0</v>
      </c>
      <c r="M102" s="57"/>
    </row>
    <row r="103" spans="2:18" ht="30" customHeight="1">
      <c r="B103" s="79"/>
      <c r="C103" s="408"/>
      <c r="D103" s="409"/>
      <c r="E103" s="409"/>
      <c r="F103" s="409"/>
      <c r="G103" s="409"/>
      <c r="H103" s="410"/>
      <c r="I103" s="80">
        <v>0</v>
      </c>
      <c r="J103" s="81">
        <v>0</v>
      </c>
      <c r="K103" s="15">
        <f t="shared" si="11"/>
        <v>0</v>
      </c>
      <c r="L103" s="40">
        <v>0</v>
      </c>
      <c r="M103" s="57"/>
    </row>
    <row r="104" spans="2:18" ht="30" customHeight="1">
      <c r="B104" s="79"/>
      <c r="C104" s="408"/>
      <c r="D104" s="409"/>
      <c r="E104" s="409"/>
      <c r="F104" s="409"/>
      <c r="G104" s="409"/>
      <c r="H104" s="410"/>
      <c r="I104" s="80">
        <v>0</v>
      </c>
      <c r="J104" s="81">
        <v>0</v>
      </c>
      <c r="K104" s="15">
        <f t="shared" si="11"/>
        <v>0</v>
      </c>
      <c r="L104" s="40">
        <v>0</v>
      </c>
      <c r="M104" s="57"/>
    </row>
    <row r="105" spans="2:18" ht="30" customHeight="1">
      <c r="B105" s="79"/>
      <c r="C105" s="408"/>
      <c r="D105" s="409"/>
      <c r="E105" s="409"/>
      <c r="F105" s="409"/>
      <c r="G105" s="409"/>
      <c r="H105" s="410"/>
      <c r="I105" s="80">
        <v>0</v>
      </c>
      <c r="J105" s="81">
        <v>0</v>
      </c>
      <c r="K105" s="15">
        <f t="shared" si="11"/>
        <v>0</v>
      </c>
      <c r="L105" s="40">
        <v>0</v>
      </c>
      <c r="M105" s="57"/>
    </row>
    <row r="106" spans="2:18" ht="30" customHeight="1">
      <c r="B106" s="79"/>
      <c r="C106" s="408"/>
      <c r="D106" s="409"/>
      <c r="E106" s="409"/>
      <c r="F106" s="409"/>
      <c r="G106" s="409"/>
      <c r="H106" s="410"/>
      <c r="I106" s="80">
        <v>0</v>
      </c>
      <c r="J106" s="81">
        <v>0</v>
      </c>
      <c r="K106" s="15">
        <f t="shared" si="11"/>
        <v>0</v>
      </c>
      <c r="L106" s="40">
        <v>0</v>
      </c>
      <c r="M106" s="57"/>
    </row>
    <row r="107" spans="2:18" ht="30" customHeight="1">
      <c r="B107" s="79"/>
      <c r="C107" s="408"/>
      <c r="D107" s="409"/>
      <c r="E107" s="409"/>
      <c r="F107" s="409"/>
      <c r="G107" s="409"/>
      <c r="H107" s="410"/>
      <c r="I107" s="80">
        <v>0</v>
      </c>
      <c r="J107" s="81">
        <v>0</v>
      </c>
      <c r="K107" s="15">
        <f t="shared" si="11"/>
        <v>0</v>
      </c>
      <c r="L107" s="40">
        <v>0</v>
      </c>
      <c r="M107" s="57"/>
    </row>
    <row r="108" spans="2:18" ht="21.95" customHeight="1">
      <c r="B108" s="286" t="s">
        <v>74</v>
      </c>
      <c r="C108" s="287"/>
      <c r="D108" s="287"/>
      <c r="E108" s="287"/>
      <c r="F108" s="287"/>
      <c r="G108" s="287"/>
      <c r="H108" s="287"/>
      <c r="I108" s="287"/>
      <c r="J108" s="288"/>
      <c r="K108" s="17">
        <f>SUM(K96:K107)</f>
        <v>0</v>
      </c>
      <c r="L108" s="17">
        <f>SUM(L96:L107)</f>
        <v>0</v>
      </c>
      <c r="M108" s="17"/>
    </row>
    <row r="109" spans="2:18" ht="37.5" customHeight="1">
      <c r="B109" s="94" t="s">
        <v>75</v>
      </c>
      <c r="C109" s="283" t="s">
        <v>170</v>
      </c>
      <c r="D109" s="284"/>
      <c r="E109" s="284"/>
      <c r="F109" s="284"/>
      <c r="G109" s="284"/>
      <c r="H109" s="284"/>
      <c r="I109" s="284"/>
      <c r="J109" s="284"/>
      <c r="K109" s="284"/>
      <c r="L109" s="284"/>
      <c r="M109" s="285"/>
      <c r="N109" s="105"/>
      <c r="R109" s="189" t="s">
        <v>80</v>
      </c>
    </row>
    <row r="110" spans="2:18" ht="29.25" customHeight="1">
      <c r="B110" s="9" t="s">
        <v>77</v>
      </c>
      <c r="C110" s="289" t="s">
        <v>78</v>
      </c>
      <c r="D110" s="290"/>
      <c r="E110" s="290"/>
      <c r="F110" s="290"/>
      <c r="G110" s="291"/>
      <c r="H110" s="49" t="s">
        <v>79</v>
      </c>
      <c r="I110" s="49" t="s">
        <v>50</v>
      </c>
      <c r="J110" s="10" t="s">
        <v>51</v>
      </c>
      <c r="K110" s="10" t="s">
        <v>33</v>
      </c>
      <c r="L110" s="51" t="s">
        <v>34</v>
      </c>
      <c r="M110" s="51" t="s">
        <v>35</v>
      </c>
      <c r="N110" s="4"/>
      <c r="R110" s="189" t="s">
        <v>76</v>
      </c>
    </row>
    <row r="111" spans="2:18" ht="30" customHeight="1">
      <c r="B111" s="59"/>
      <c r="C111" s="421"/>
      <c r="D111" s="422"/>
      <c r="E111" s="422"/>
      <c r="F111" s="422"/>
      <c r="G111" s="423"/>
      <c r="H111" s="74">
        <v>0</v>
      </c>
      <c r="I111" s="54" t="s">
        <v>80</v>
      </c>
      <c r="J111" s="82">
        <v>0</v>
      </c>
      <c r="K111" s="56">
        <f t="shared" ref="K111:K114" si="12">ROUND((H111*J111),0)</f>
        <v>0</v>
      </c>
      <c r="L111" s="40">
        <v>0</v>
      </c>
      <c r="M111" s="123" t="s">
        <v>173</v>
      </c>
      <c r="N111" s="185" t="str">
        <f>IF(AND(H111&gt;81.25,I111="Hourly"),"Consultant Rate exceeds allowable limit.  
Please review.",IF(AND(H111&gt;650,I111="8 Hour Day"),"Consultant Rate exceeds allowable limit.  
Please review."," "))</f>
        <v xml:space="preserve"> </v>
      </c>
    </row>
    <row r="112" spans="2:18" ht="30" customHeight="1">
      <c r="B112" s="59"/>
      <c r="C112" s="421"/>
      <c r="D112" s="422"/>
      <c r="E112" s="422"/>
      <c r="F112" s="422"/>
      <c r="G112" s="423"/>
      <c r="H112" s="74">
        <v>0</v>
      </c>
      <c r="I112" s="54" t="s">
        <v>80</v>
      </c>
      <c r="J112" s="82">
        <v>0</v>
      </c>
      <c r="K112" s="56">
        <f t="shared" si="12"/>
        <v>0</v>
      </c>
      <c r="L112" s="40">
        <v>0</v>
      </c>
      <c r="M112" s="123" t="s">
        <v>173</v>
      </c>
      <c r="N112" s="2" t="str">
        <f>IF(AND(H112&gt;81.25,I112="Hourly"),"Consultant Rate exceeds allowable limit.  
Please review.",IF(AND(H112&gt;650,I112="8 Hour Day"),"Consultant Rate exceeds allowable limit.  
Please review."," "))</f>
        <v xml:space="preserve"> </v>
      </c>
    </row>
    <row r="113" spans="2:14" ht="30" customHeight="1">
      <c r="B113" s="59"/>
      <c r="C113" s="421"/>
      <c r="D113" s="422"/>
      <c r="E113" s="422"/>
      <c r="F113" s="422"/>
      <c r="G113" s="423"/>
      <c r="H113" s="74">
        <v>0</v>
      </c>
      <c r="I113" s="54" t="s">
        <v>80</v>
      </c>
      <c r="J113" s="82">
        <v>0</v>
      </c>
      <c r="K113" s="56">
        <f t="shared" si="12"/>
        <v>0</v>
      </c>
      <c r="L113" s="40">
        <v>0</v>
      </c>
      <c r="M113" s="123" t="s">
        <v>173</v>
      </c>
      <c r="N113" s="2" t="str">
        <f>IF(AND(H113&gt;81.25,I113="Hourly"),"Consultant Rate exceeds allowable limit.  
Please review.",IF(AND(H113&gt;650,I113="8 Hour Day"),"Consultant Rate exceeds allowable limit.  
Please review."," "))</f>
        <v xml:space="preserve"> </v>
      </c>
    </row>
    <row r="114" spans="2:14" ht="30" customHeight="1">
      <c r="B114" s="83"/>
      <c r="C114" s="421"/>
      <c r="D114" s="422"/>
      <c r="E114" s="422"/>
      <c r="F114" s="422"/>
      <c r="G114" s="423"/>
      <c r="H114" s="74">
        <v>0</v>
      </c>
      <c r="I114" s="54" t="s">
        <v>80</v>
      </c>
      <c r="J114" s="82">
        <v>0</v>
      </c>
      <c r="K114" s="56">
        <f t="shared" si="12"/>
        <v>0</v>
      </c>
      <c r="L114" s="40">
        <v>0</v>
      </c>
      <c r="M114" s="123" t="s">
        <v>173</v>
      </c>
      <c r="N114" s="2" t="str">
        <f>IF(AND(H114&gt;81.25,I114="Hourly"),"Consultant Rate exceeds allowable limit.  
Please review.",IF(AND(H114&gt;650,I114="8 Hour Day"),"Consultant Rate exceeds allowable limit.  
Please review."," "))</f>
        <v xml:space="preserve"> </v>
      </c>
    </row>
    <row r="115" spans="2:14" ht="30" customHeight="1">
      <c r="B115" s="59"/>
      <c r="C115" s="421"/>
      <c r="D115" s="422"/>
      <c r="E115" s="422"/>
      <c r="F115" s="422"/>
      <c r="G115" s="423"/>
      <c r="H115" s="74">
        <v>0</v>
      </c>
      <c r="I115" s="54" t="s">
        <v>80</v>
      </c>
      <c r="J115" s="82">
        <v>0</v>
      </c>
      <c r="K115" s="56">
        <f t="shared" ref="K115:K120" si="13">ROUND((H115*J115),0)</f>
        <v>0</v>
      </c>
      <c r="L115" s="40">
        <v>0</v>
      </c>
      <c r="M115" s="123" t="s">
        <v>173</v>
      </c>
      <c r="N115" s="2" t="str">
        <f t="shared" ref="N115:N120" si="14">IF(AND(H115&gt;81.25,I115="Hourly"),"Consultant Rate exceeds allowable limit.  
Please review.",IF(AND(H115&gt;650,I115="8 Hour Day"),"Consultant Rate exceeds allowable limit.  
Please review."," "))</f>
        <v xml:space="preserve"> </v>
      </c>
    </row>
    <row r="116" spans="2:14" ht="30" customHeight="1">
      <c r="B116" s="83"/>
      <c r="C116" s="421"/>
      <c r="D116" s="422"/>
      <c r="E116" s="422"/>
      <c r="F116" s="422"/>
      <c r="G116" s="423"/>
      <c r="H116" s="74">
        <v>0</v>
      </c>
      <c r="I116" s="54" t="s">
        <v>80</v>
      </c>
      <c r="J116" s="82">
        <v>0</v>
      </c>
      <c r="K116" s="56">
        <f t="shared" si="13"/>
        <v>0</v>
      </c>
      <c r="L116" s="40">
        <v>0</v>
      </c>
      <c r="M116" s="123" t="s">
        <v>173</v>
      </c>
      <c r="N116" s="2" t="str">
        <f t="shared" si="14"/>
        <v xml:space="preserve"> </v>
      </c>
    </row>
    <row r="117" spans="2:14" ht="30" customHeight="1">
      <c r="B117" s="83"/>
      <c r="C117" s="421"/>
      <c r="D117" s="422"/>
      <c r="E117" s="422"/>
      <c r="F117" s="422"/>
      <c r="G117" s="423"/>
      <c r="H117" s="74">
        <v>0</v>
      </c>
      <c r="I117" s="54" t="s">
        <v>80</v>
      </c>
      <c r="J117" s="82">
        <v>0</v>
      </c>
      <c r="K117" s="56">
        <f t="shared" si="13"/>
        <v>0</v>
      </c>
      <c r="L117" s="40">
        <v>0</v>
      </c>
      <c r="M117" s="123" t="s">
        <v>173</v>
      </c>
      <c r="N117" s="2" t="str">
        <f t="shared" si="14"/>
        <v xml:space="preserve"> </v>
      </c>
    </row>
    <row r="118" spans="2:14" ht="30" customHeight="1">
      <c r="B118" s="83"/>
      <c r="C118" s="421"/>
      <c r="D118" s="422"/>
      <c r="E118" s="422"/>
      <c r="F118" s="422"/>
      <c r="G118" s="423"/>
      <c r="H118" s="74">
        <v>0</v>
      </c>
      <c r="I118" s="54" t="s">
        <v>80</v>
      </c>
      <c r="J118" s="82">
        <v>0</v>
      </c>
      <c r="K118" s="56">
        <f t="shared" si="13"/>
        <v>0</v>
      </c>
      <c r="L118" s="40">
        <v>0</v>
      </c>
      <c r="M118" s="123" t="s">
        <v>173</v>
      </c>
      <c r="N118" s="2" t="str">
        <f t="shared" si="14"/>
        <v xml:space="preserve"> </v>
      </c>
    </row>
    <row r="119" spans="2:14" ht="30" customHeight="1">
      <c r="B119" s="83"/>
      <c r="C119" s="421"/>
      <c r="D119" s="422"/>
      <c r="E119" s="422"/>
      <c r="F119" s="422"/>
      <c r="G119" s="423"/>
      <c r="H119" s="74">
        <v>0</v>
      </c>
      <c r="I119" s="54" t="s">
        <v>80</v>
      </c>
      <c r="J119" s="82">
        <v>0</v>
      </c>
      <c r="K119" s="56">
        <f t="shared" si="13"/>
        <v>0</v>
      </c>
      <c r="L119" s="40">
        <v>0</v>
      </c>
      <c r="M119" s="123" t="s">
        <v>173</v>
      </c>
      <c r="N119" s="2" t="str">
        <f t="shared" si="14"/>
        <v xml:space="preserve"> </v>
      </c>
    </row>
    <row r="120" spans="2:14" ht="30" customHeight="1">
      <c r="B120" s="59"/>
      <c r="C120" s="421"/>
      <c r="D120" s="422"/>
      <c r="E120" s="422"/>
      <c r="F120" s="422"/>
      <c r="G120" s="423"/>
      <c r="H120" s="74">
        <v>0</v>
      </c>
      <c r="I120" s="54" t="s">
        <v>80</v>
      </c>
      <c r="J120" s="82">
        <v>0</v>
      </c>
      <c r="K120" s="56">
        <f t="shared" si="13"/>
        <v>0</v>
      </c>
      <c r="L120" s="40">
        <v>0</v>
      </c>
      <c r="M120" s="123" t="s">
        <v>173</v>
      </c>
      <c r="N120" s="2" t="str">
        <f t="shared" si="14"/>
        <v xml:space="preserve"> </v>
      </c>
    </row>
    <row r="121" spans="2:14" ht="25.5" customHeight="1">
      <c r="B121" s="286" t="s">
        <v>83</v>
      </c>
      <c r="C121" s="287"/>
      <c r="D121" s="287"/>
      <c r="E121" s="287"/>
      <c r="F121" s="287"/>
      <c r="G121" s="287"/>
      <c r="H121" s="287"/>
      <c r="I121" s="287"/>
      <c r="J121" s="288"/>
      <c r="K121" s="17">
        <f>ROUND((SUM(K111:K120)),0)</f>
        <v>0</v>
      </c>
      <c r="L121" s="17">
        <f>SUM(L111:L120)</f>
        <v>0</v>
      </c>
      <c r="M121" s="17"/>
    </row>
    <row r="122" spans="2:14" ht="37.5" customHeight="1">
      <c r="B122" s="94" t="s">
        <v>84</v>
      </c>
      <c r="C122" s="424" t="s">
        <v>180</v>
      </c>
      <c r="D122" s="425"/>
      <c r="E122" s="425"/>
      <c r="F122" s="425"/>
      <c r="G122" s="425"/>
      <c r="H122" s="425"/>
      <c r="I122" s="425"/>
      <c r="J122" s="425"/>
      <c r="K122" s="425"/>
      <c r="L122" s="425"/>
      <c r="M122" s="426"/>
      <c r="N122" s="105"/>
    </row>
    <row r="123" spans="2:14" ht="31.5" customHeight="1">
      <c r="B123" s="98" t="s">
        <v>85</v>
      </c>
      <c r="C123" s="261" t="s">
        <v>86</v>
      </c>
      <c r="D123" s="303"/>
      <c r="E123" s="303"/>
      <c r="F123" s="304"/>
      <c r="G123" s="100" t="s">
        <v>51</v>
      </c>
      <c r="H123" s="50" t="s">
        <v>162</v>
      </c>
      <c r="I123" s="100" t="s">
        <v>54</v>
      </c>
      <c r="J123" s="50" t="s">
        <v>152</v>
      </c>
      <c r="K123" s="10" t="s">
        <v>33</v>
      </c>
      <c r="L123" s="51" t="s">
        <v>34</v>
      </c>
      <c r="M123" s="51" t="s">
        <v>35</v>
      </c>
    </row>
    <row r="124" spans="2:14" ht="30" customHeight="1">
      <c r="B124" s="79"/>
      <c r="C124" s="418"/>
      <c r="D124" s="419"/>
      <c r="E124" s="419"/>
      <c r="F124" s="420"/>
      <c r="G124" s="97">
        <v>0</v>
      </c>
      <c r="H124" s="84"/>
      <c r="I124" s="74">
        <v>0</v>
      </c>
      <c r="J124" s="75">
        <v>0</v>
      </c>
      <c r="K124" s="15">
        <f>ROUND((G124*I124*J124),0)</f>
        <v>0</v>
      </c>
      <c r="L124" s="40">
        <v>0</v>
      </c>
      <c r="M124" s="57"/>
    </row>
    <row r="125" spans="2:14" ht="30" customHeight="1">
      <c r="B125" s="79"/>
      <c r="C125" s="418"/>
      <c r="D125" s="419"/>
      <c r="E125" s="419"/>
      <c r="F125" s="420"/>
      <c r="G125" s="97">
        <v>0</v>
      </c>
      <c r="H125" s="84"/>
      <c r="I125" s="74">
        <v>0</v>
      </c>
      <c r="J125" s="75">
        <v>0</v>
      </c>
      <c r="K125" s="15">
        <f>ROUND((G125*I125*J125),0)</f>
        <v>0</v>
      </c>
      <c r="L125" s="40">
        <v>0</v>
      </c>
      <c r="M125" s="57"/>
    </row>
    <row r="126" spans="2:14" ht="30" customHeight="1">
      <c r="B126" s="79"/>
      <c r="C126" s="418"/>
      <c r="D126" s="419"/>
      <c r="E126" s="419"/>
      <c r="F126" s="420"/>
      <c r="G126" s="97">
        <v>0</v>
      </c>
      <c r="H126" s="84"/>
      <c r="I126" s="74">
        <v>0</v>
      </c>
      <c r="J126" s="75">
        <v>0</v>
      </c>
      <c r="K126" s="15">
        <f>ROUND((G126*I126*J126),0)</f>
        <v>0</v>
      </c>
      <c r="L126" s="40">
        <v>0</v>
      </c>
      <c r="M126" s="57"/>
      <c r="N126" s="7"/>
    </row>
    <row r="127" spans="2:14" ht="30" customHeight="1">
      <c r="B127" s="79"/>
      <c r="C127" s="418"/>
      <c r="D127" s="419"/>
      <c r="E127" s="419"/>
      <c r="F127" s="420"/>
      <c r="G127" s="97">
        <v>0</v>
      </c>
      <c r="H127" s="84"/>
      <c r="I127" s="74">
        <v>0</v>
      </c>
      <c r="J127" s="75">
        <v>0</v>
      </c>
      <c r="K127" s="15">
        <f>ROUND((G127*I127*J127),0)</f>
        <v>0</v>
      </c>
      <c r="L127" s="40">
        <v>0</v>
      </c>
      <c r="M127" s="57"/>
      <c r="N127" s="7"/>
    </row>
    <row r="128" spans="2:14" ht="30" customHeight="1">
      <c r="B128" s="79"/>
      <c r="C128" s="418"/>
      <c r="D128" s="419"/>
      <c r="E128" s="419"/>
      <c r="F128" s="420"/>
      <c r="G128" s="97">
        <v>0</v>
      </c>
      <c r="H128" s="84"/>
      <c r="I128" s="74">
        <v>0</v>
      </c>
      <c r="J128" s="75">
        <v>0</v>
      </c>
      <c r="K128" s="15">
        <f t="shared" ref="K128:K138" si="15">ROUND((G128*I128*J128),0)</f>
        <v>0</v>
      </c>
      <c r="L128" s="40">
        <v>0</v>
      </c>
      <c r="M128" s="57"/>
      <c r="N128" s="7"/>
    </row>
    <row r="129" spans="2:18" ht="30" customHeight="1">
      <c r="B129" s="79"/>
      <c r="C129" s="418"/>
      <c r="D129" s="419"/>
      <c r="E129" s="419"/>
      <c r="F129" s="420"/>
      <c r="G129" s="97">
        <v>0</v>
      </c>
      <c r="H129" s="84"/>
      <c r="I129" s="74">
        <v>0</v>
      </c>
      <c r="J129" s="75">
        <v>0</v>
      </c>
      <c r="K129" s="15">
        <f t="shared" si="15"/>
        <v>0</v>
      </c>
      <c r="L129" s="40">
        <v>0</v>
      </c>
      <c r="M129" s="57"/>
      <c r="N129" s="7"/>
    </row>
    <row r="130" spans="2:18" ht="30" customHeight="1">
      <c r="B130" s="79"/>
      <c r="C130" s="418"/>
      <c r="D130" s="419"/>
      <c r="E130" s="419"/>
      <c r="F130" s="420"/>
      <c r="G130" s="97">
        <v>0</v>
      </c>
      <c r="H130" s="84"/>
      <c r="I130" s="74">
        <v>0</v>
      </c>
      <c r="J130" s="75">
        <v>0</v>
      </c>
      <c r="K130" s="15">
        <f t="shared" si="15"/>
        <v>0</v>
      </c>
      <c r="L130" s="40">
        <v>0</v>
      </c>
      <c r="M130" s="57"/>
      <c r="N130" s="7"/>
    </row>
    <row r="131" spans="2:18" ht="30" customHeight="1">
      <c r="B131" s="79"/>
      <c r="C131" s="102"/>
      <c r="D131" s="103"/>
      <c r="E131" s="103"/>
      <c r="F131" s="104"/>
      <c r="G131" s="97">
        <v>0</v>
      </c>
      <c r="H131" s="84"/>
      <c r="I131" s="74">
        <v>0</v>
      </c>
      <c r="J131" s="75">
        <v>0</v>
      </c>
      <c r="K131" s="15">
        <f t="shared" si="15"/>
        <v>0</v>
      </c>
      <c r="L131" s="40">
        <v>0</v>
      </c>
      <c r="M131" s="57"/>
      <c r="N131" s="7"/>
    </row>
    <row r="132" spans="2:18" ht="30" customHeight="1">
      <c r="B132" s="79"/>
      <c r="C132" s="418"/>
      <c r="D132" s="419"/>
      <c r="E132" s="419"/>
      <c r="F132" s="420"/>
      <c r="G132" s="97">
        <v>0</v>
      </c>
      <c r="H132" s="84"/>
      <c r="I132" s="74">
        <v>0</v>
      </c>
      <c r="J132" s="75">
        <v>0</v>
      </c>
      <c r="K132" s="15">
        <f t="shared" si="15"/>
        <v>0</v>
      </c>
      <c r="L132" s="40">
        <v>0</v>
      </c>
      <c r="M132" s="57"/>
      <c r="N132" s="7"/>
    </row>
    <row r="133" spans="2:18" ht="30" customHeight="1">
      <c r="B133" s="79"/>
      <c r="C133" s="418"/>
      <c r="D133" s="419"/>
      <c r="E133" s="419"/>
      <c r="F133" s="420"/>
      <c r="G133" s="97">
        <v>0</v>
      </c>
      <c r="H133" s="84"/>
      <c r="I133" s="74">
        <v>0</v>
      </c>
      <c r="J133" s="75">
        <v>0</v>
      </c>
      <c r="K133" s="15">
        <f t="shared" si="15"/>
        <v>0</v>
      </c>
      <c r="L133" s="40">
        <v>0</v>
      </c>
      <c r="M133" s="57"/>
      <c r="N133" s="7"/>
    </row>
    <row r="134" spans="2:18" ht="30" customHeight="1">
      <c r="B134" s="79"/>
      <c r="C134" s="418"/>
      <c r="D134" s="419"/>
      <c r="E134" s="419"/>
      <c r="F134" s="420"/>
      <c r="G134" s="97">
        <v>0</v>
      </c>
      <c r="H134" s="84"/>
      <c r="I134" s="74">
        <v>0</v>
      </c>
      <c r="J134" s="75">
        <v>0</v>
      </c>
      <c r="K134" s="15">
        <f t="shared" si="15"/>
        <v>0</v>
      </c>
      <c r="L134" s="40">
        <v>0</v>
      </c>
      <c r="M134" s="57"/>
      <c r="N134" s="7"/>
    </row>
    <row r="135" spans="2:18" ht="30" customHeight="1">
      <c r="B135" s="79"/>
      <c r="C135" s="418"/>
      <c r="D135" s="419"/>
      <c r="E135" s="419"/>
      <c r="F135" s="420"/>
      <c r="G135" s="97">
        <v>0</v>
      </c>
      <c r="H135" s="85"/>
      <c r="I135" s="74">
        <v>0</v>
      </c>
      <c r="J135" s="75">
        <v>0</v>
      </c>
      <c r="K135" s="15">
        <f t="shared" si="15"/>
        <v>0</v>
      </c>
      <c r="L135" s="40">
        <v>0</v>
      </c>
      <c r="M135" s="57"/>
      <c r="N135" s="7"/>
    </row>
    <row r="136" spans="2:18" ht="30" customHeight="1">
      <c r="B136" s="79"/>
      <c r="C136" s="418"/>
      <c r="D136" s="419"/>
      <c r="E136" s="419"/>
      <c r="F136" s="420"/>
      <c r="G136" s="97">
        <v>0</v>
      </c>
      <c r="H136" s="84"/>
      <c r="I136" s="74">
        <v>0</v>
      </c>
      <c r="J136" s="75">
        <v>0</v>
      </c>
      <c r="K136" s="15">
        <f t="shared" si="15"/>
        <v>0</v>
      </c>
      <c r="L136" s="40">
        <v>0</v>
      </c>
      <c r="M136" s="57"/>
      <c r="N136" s="7"/>
    </row>
    <row r="137" spans="2:18" ht="30" customHeight="1">
      <c r="B137" s="79"/>
      <c r="C137" s="418"/>
      <c r="D137" s="419"/>
      <c r="E137" s="419"/>
      <c r="F137" s="420"/>
      <c r="G137" s="97">
        <v>0</v>
      </c>
      <c r="H137" s="84"/>
      <c r="I137" s="74">
        <v>0</v>
      </c>
      <c r="J137" s="75">
        <v>0</v>
      </c>
      <c r="K137" s="15">
        <f t="shared" si="15"/>
        <v>0</v>
      </c>
      <c r="L137" s="40">
        <v>0</v>
      </c>
      <c r="M137" s="57"/>
      <c r="N137" s="7"/>
    </row>
    <row r="138" spans="2:18" ht="30" customHeight="1">
      <c r="B138" s="79"/>
      <c r="C138" s="418"/>
      <c r="D138" s="419"/>
      <c r="E138" s="419"/>
      <c r="F138" s="420"/>
      <c r="G138" s="97">
        <v>0</v>
      </c>
      <c r="H138" s="84"/>
      <c r="I138" s="74">
        <v>0</v>
      </c>
      <c r="J138" s="75">
        <v>0</v>
      </c>
      <c r="K138" s="15">
        <f t="shared" si="15"/>
        <v>0</v>
      </c>
      <c r="L138" s="40">
        <v>0</v>
      </c>
      <c r="M138" s="57"/>
      <c r="N138" s="7"/>
    </row>
    <row r="139" spans="2:18" ht="21.95" customHeight="1">
      <c r="B139" s="286" t="s">
        <v>95</v>
      </c>
      <c r="C139" s="287"/>
      <c r="D139" s="287"/>
      <c r="E139" s="287"/>
      <c r="F139" s="287"/>
      <c r="G139" s="287"/>
      <c r="H139" s="287"/>
      <c r="I139" s="287"/>
      <c r="J139" s="288"/>
      <c r="K139" s="17">
        <f>ROUND((SUM(K124:K138)),0)</f>
        <v>0</v>
      </c>
      <c r="L139" s="17">
        <f>(SUM(L124:L138))</f>
        <v>0</v>
      </c>
      <c r="M139" s="17"/>
    </row>
    <row r="140" spans="2:18" ht="21.95" customHeight="1">
      <c r="B140" s="292" t="s">
        <v>7</v>
      </c>
      <c r="C140" s="295"/>
      <c r="D140" s="295"/>
      <c r="E140" s="295"/>
      <c r="F140" s="295"/>
      <c r="G140" s="295"/>
      <c r="H140" s="295"/>
      <c r="I140" s="295"/>
      <c r="J140" s="296"/>
      <c r="K140" s="18">
        <f>K139+K108+K93+K82+K49+K36+K121</f>
        <v>0</v>
      </c>
      <c r="L140" s="18">
        <f>L139+L108+L93+L82+L49+L36+L121</f>
        <v>0</v>
      </c>
      <c r="M140" s="18"/>
    </row>
    <row r="141" spans="2:18" ht="21.95" customHeight="1">
      <c r="B141" s="26"/>
      <c r="C141" s="27"/>
      <c r="D141" s="27"/>
      <c r="E141" s="27"/>
      <c r="F141" s="27"/>
      <c r="G141" s="27"/>
      <c r="H141" s="27"/>
      <c r="I141" s="27"/>
      <c r="J141" s="27"/>
      <c r="K141" s="28"/>
      <c r="L141" s="25"/>
      <c r="M141" s="25"/>
    </row>
    <row r="142" spans="2:18" ht="48.75" customHeight="1">
      <c r="B142" s="8" t="s">
        <v>97</v>
      </c>
      <c r="C142" s="411" t="s">
        <v>289</v>
      </c>
      <c r="D142" s="412"/>
      <c r="E142" s="412"/>
      <c r="F142" s="412"/>
      <c r="G142" s="412"/>
      <c r="H142" s="412"/>
      <c r="I142" s="412"/>
      <c r="J142" s="412"/>
      <c r="K142" s="412"/>
      <c r="L142" s="412"/>
      <c r="M142" s="412"/>
      <c r="N142" s="105"/>
    </row>
    <row r="143" spans="2:18" ht="53.25" customHeight="1">
      <c r="B143" s="98" t="s">
        <v>85</v>
      </c>
      <c r="C143" s="9" t="s">
        <v>98</v>
      </c>
      <c r="D143" s="289" t="s">
        <v>99</v>
      </c>
      <c r="E143" s="413"/>
      <c r="F143" s="413"/>
      <c r="G143" s="414"/>
      <c r="H143" s="9" t="s">
        <v>202</v>
      </c>
      <c r="I143" s="214" t="s">
        <v>101</v>
      </c>
      <c r="J143" s="10" t="s">
        <v>201</v>
      </c>
      <c r="K143" s="10" t="s">
        <v>33</v>
      </c>
      <c r="L143" s="51" t="s">
        <v>34</v>
      </c>
      <c r="M143" s="51" t="s">
        <v>35</v>
      </c>
      <c r="R143" t="s">
        <v>206</v>
      </c>
    </row>
    <row r="144" spans="2:18" ht="28.5" customHeight="1">
      <c r="B144" s="11" t="s">
        <v>104</v>
      </c>
      <c r="C144" s="12" t="s">
        <v>206</v>
      </c>
      <c r="D144" s="415" t="s">
        <v>105</v>
      </c>
      <c r="E144" s="416"/>
      <c r="F144" s="416"/>
      <c r="G144" s="417"/>
      <c r="H144" s="13" cm="1">
        <f t="array" ref="H144">_xlfn.IFS(D144="Direct Salaries and Wages",C10,D144="MDTC",K140,D144="Direct Salaries and Wages including Fringe Benefits",(C10+C11))</f>
        <v>0</v>
      </c>
      <c r="I144" s="186">
        <v>0</v>
      </c>
      <c r="J144" s="14">
        <v>0</v>
      </c>
      <c r="K144" s="15">
        <f>ROUND(((H144-J144)*I144),0)</f>
        <v>0</v>
      </c>
      <c r="L144" s="86">
        <v>0</v>
      </c>
      <c r="M144" s="57"/>
      <c r="N144" s="5" t="str">
        <f>IF((AND(C144="De minimis",I144=10%)),"Good",IF(C144="De minimis","Check Rate","Good"))</f>
        <v>Good</v>
      </c>
      <c r="R144" s="189" t="s">
        <v>103</v>
      </c>
    </row>
    <row r="145" spans="2:18" ht="21.95" customHeight="1">
      <c r="B145" s="286" t="s">
        <v>107</v>
      </c>
      <c r="C145" s="287"/>
      <c r="D145" s="287"/>
      <c r="E145" s="287"/>
      <c r="F145" s="287"/>
      <c r="G145" s="287"/>
      <c r="H145" s="287"/>
      <c r="I145" s="287"/>
      <c r="J145" s="288"/>
      <c r="K145" s="17">
        <f>K144</f>
        <v>0</v>
      </c>
      <c r="L145" s="17">
        <f>L144</f>
        <v>0</v>
      </c>
      <c r="M145" s="17"/>
      <c r="R145" s="189" t="s">
        <v>106</v>
      </c>
    </row>
    <row r="146" spans="2:18" ht="8.1" customHeight="1">
      <c r="B146" s="16"/>
      <c r="C146" s="16"/>
      <c r="D146" s="16"/>
      <c r="E146" s="16"/>
      <c r="F146" s="16"/>
      <c r="G146" s="16"/>
      <c r="H146" s="16"/>
      <c r="I146" s="16"/>
      <c r="J146" s="16"/>
      <c r="K146" s="16"/>
      <c r="R146" s="189" t="s">
        <v>105</v>
      </c>
    </row>
    <row r="147" spans="2:18" ht="21.95" customHeight="1">
      <c r="B147" s="292" t="s">
        <v>18</v>
      </c>
      <c r="C147" s="293"/>
      <c r="D147" s="293"/>
      <c r="E147" s="293"/>
      <c r="F147" s="293"/>
      <c r="G147" s="293"/>
      <c r="H147" s="293"/>
      <c r="I147" s="293"/>
      <c r="J147" s="294"/>
      <c r="K147" s="18">
        <f>K145+K140</f>
        <v>0</v>
      </c>
      <c r="L147" s="18">
        <f>L145+L140</f>
        <v>0</v>
      </c>
      <c r="M147" s="18"/>
      <c r="R147" s="189" t="s">
        <v>108</v>
      </c>
    </row>
    <row r="148" spans="2:18" ht="29.1" customHeight="1">
      <c r="B148" s="187" t="s">
        <v>205</v>
      </c>
      <c r="R148" s="189" t="s">
        <v>109</v>
      </c>
    </row>
    <row r="149" spans="2:18">
      <c r="B149" s="187" t="s">
        <v>203</v>
      </c>
    </row>
    <row r="150" spans="2:18">
      <c r="B150" s="188" t="s">
        <v>204</v>
      </c>
    </row>
  </sheetData>
  <sheetProtection algorithmName="SHA-512" hashValue="Tq9oO2DaGm1PXV9uhGGyyxSljB+YKOzUWaK1S14pRsL8ppNOjV7y2rCVnii5A+oL4Gc+VzrqecqlABW7H6n7sw==" saltValue="FsUwjC+TBcoosSD8mD1/+Q==" spinCount="100000" sheet="1" formatCells="0" formatRows="0" insertColumns="0" insertRows="0" selectLockedCells="1"/>
  <dataConsolidate/>
  <mergeCells count="174">
    <mergeCell ref="J5:K5"/>
    <mergeCell ref="C125:F125"/>
    <mergeCell ref="G1:K1"/>
    <mergeCell ref="C26:M26"/>
    <mergeCell ref="C27:E27"/>
    <mergeCell ref="C28:E28"/>
    <mergeCell ref="C29:E29"/>
    <mergeCell ref="C30:E30"/>
    <mergeCell ref="C31:E31"/>
    <mergeCell ref="B7:K7"/>
    <mergeCell ref="C2:E2"/>
    <mergeCell ref="G2:K2"/>
    <mergeCell ref="B3:B4"/>
    <mergeCell ref="C3:E4"/>
    <mergeCell ref="G3:I3"/>
    <mergeCell ref="J3:K3"/>
    <mergeCell ref="G8:G9"/>
    <mergeCell ref="H8:H9"/>
    <mergeCell ref="I8:I9"/>
    <mergeCell ref="E16:F16"/>
    <mergeCell ref="E18:F18"/>
    <mergeCell ref="G4:I4"/>
    <mergeCell ref="J4:K4"/>
    <mergeCell ref="C5:E5"/>
    <mergeCell ref="G5:I5"/>
    <mergeCell ref="B108:J108"/>
    <mergeCell ref="C109:M109"/>
    <mergeCell ref="C110:G110"/>
    <mergeCell ref="C111:G111"/>
    <mergeCell ref="C112:G112"/>
    <mergeCell ref="C113:G113"/>
    <mergeCell ref="C130:F130"/>
    <mergeCell ref="C132:F132"/>
    <mergeCell ref="C105:H105"/>
    <mergeCell ref="C106:H106"/>
    <mergeCell ref="C107:H107"/>
    <mergeCell ref="C96:H96"/>
    <mergeCell ref="C97:H97"/>
    <mergeCell ref="C98:H98"/>
    <mergeCell ref="C99:H99"/>
    <mergeCell ref="C100:H100"/>
    <mergeCell ref="C101:H101"/>
    <mergeCell ref="C102:H102"/>
    <mergeCell ref="C103:H103"/>
    <mergeCell ref="C104:H104"/>
    <mergeCell ref="B82:J82"/>
    <mergeCell ref="C92:H92"/>
    <mergeCell ref="B93:J93"/>
    <mergeCell ref="C133:F133"/>
    <mergeCell ref="C114:G114"/>
    <mergeCell ref="C115:G115"/>
    <mergeCell ref="C116:G116"/>
    <mergeCell ref="C126:F126"/>
    <mergeCell ref="C127:F127"/>
    <mergeCell ref="C128:F128"/>
    <mergeCell ref="C129:F129"/>
    <mergeCell ref="B121:J121"/>
    <mergeCell ref="C122:M122"/>
    <mergeCell ref="C123:F123"/>
    <mergeCell ref="C117:G117"/>
    <mergeCell ref="C118:G118"/>
    <mergeCell ref="C119:G119"/>
    <mergeCell ref="C120:G120"/>
    <mergeCell ref="C124:F124"/>
    <mergeCell ref="B147:J147"/>
    <mergeCell ref="B140:J140"/>
    <mergeCell ref="C142:M142"/>
    <mergeCell ref="D143:G143"/>
    <mergeCell ref="D144:G144"/>
    <mergeCell ref="B145:J145"/>
    <mergeCell ref="C134:F134"/>
    <mergeCell ref="C135:F135"/>
    <mergeCell ref="C136:F136"/>
    <mergeCell ref="C137:F137"/>
    <mergeCell ref="C138:F138"/>
    <mergeCell ref="B139:J139"/>
    <mergeCell ref="C94:M94"/>
    <mergeCell ref="C95:H95"/>
    <mergeCell ref="C83:M83"/>
    <mergeCell ref="C84:H84"/>
    <mergeCell ref="C85:H85"/>
    <mergeCell ref="C86:H86"/>
    <mergeCell ref="C87:H87"/>
    <mergeCell ref="C88:H88"/>
    <mergeCell ref="C89:H89"/>
    <mergeCell ref="C90:H90"/>
    <mergeCell ref="C91:H91"/>
    <mergeCell ref="B76:B78"/>
    <mergeCell ref="C76:C78"/>
    <mergeCell ref="K76:K78"/>
    <mergeCell ref="L76:L78"/>
    <mergeCell ref="M76:M78"/>
    <mergeCell ref="B79:B81"/>
    <mergeCell ref="C79:C81"/>
    <mergeCell ref="K79:K81"/>
    <mergeCell ref="L79:L81"/>
    <mergeCell ref="M79:M81"/>
    <mergeCell ref="B73:B75"/>
    <mergeCell ref="C73:C75"/>
    <mergeCell ref="K73:K75"/>
    <mergeCell ref="L73:L75"/>
    <mergeCell ref="M73:M75"/>
    <mergeCell ref="B67:B69"/>
    <mergeCell ref="C67:C69"/>
    <mergeCell ref="K67:K69"/>
    <mergeCell ref="L67:L69"/>
    <mergeCell ref="M67:M69"/>
    <mergeCell ref="B70:B72"/>
    <mergeCell ref="C70:C72"/>
    <mergeCell ref="K70:K72"/>
    <mergeCell ref="L70:L72"/>
    <mergeCell ref="M70:M72"/>
    <mergeCell ref="B55:B57"/>
    <mergeCell ref="C55:C57"/>
    <mergeCell ref="K55:K57"/>
    <mergeCell ref="L55:L57"/>
    <mergeCell ref="M55:M57"/>
    <mergeCell ref="B58:B60"/>
    <mergeCell ref="C58:C60"/>
    <mergeCell ref="K58:K60"/>
    <mergeCell ref="B64:B66"/>
    <mergeCell ref="C64:C66"/>
    <mergeCell ref="K64:K66"/>
    <mergeCell ref="L64:L66"/>
    <mergeCell ref="M64:M66"/>
    <mergeCell ref="L58:L60"/>
    <mergeCell ref="M58:M60"/>
    <mergeCell ref="B61:B63"/>
    <mergeCell ref="C61:C63"/>
    <mergeCell ref="K61:K63"/>
    <mergeCell ref="L61:L63"/>
    <mergeCell ref="M61:M63"/>
    <mergeCell ref="B52:B54"/>
    <mergeCell ref="C52:C54"/>
    <mergeCell ref="K52:K54"/>
    <mergeCell ref="L52:L54"/>
    <mergeCell ref="M52:M54"/>
    <mergeCell ref="B47:H47"/>
    <mergeCell ref="I47:M47"/>
    <mergeCell ref="B48:C48"/>
    <mergeCell ref="D48:H48"/>
    <mergeCell ref="I48:M48"/>
    <mergeCell ref="B49:J49"/>
    <mergeCell ref="C45:H45"/>
    <mergeCell ref="C46:H46"/>
    <mergeCell ref="C35:E35"/>
    <mergeCell ref="B36:J36"/>
    <mergeCell ref="C37:M37"/>
    <mergeCell ref="C38:H38"/>
    <mergeCell ref="C39:H39"/>
    <mergeCell ref="C40:H40"/>
    <mergeCell ref="C50:M50"/>
    <mergeCell ref="C41:H41"/>
    <mergeCell ref="C42:H42"/>
    <mergeCell ref="C43:H43"/>
    <mergeCell ref="C44:H44"/>
    <mergeCell ref="C32:E32"/>
    <mergeCell ref="C33:E33"/>
    <mergeCell ref="C34:E34"/>
    <mergeCell ref="B23:M23"/>
    <mergeCell ref="B24:M24"/>
    <mergeCell ref="N24:N25"/>
    <mergeCell ref="B25:M25"/>
    <mergeCell ref="J8:J9"/>
    <mergeCell ref="K8:K9"/>
    <mergeCell ref="E10:F10"/>
    <mergeCell ref="E11:F11"/>
    <mergeCell ref="E12:F12"/>
    <mergeCell ref="E13:F13"/>
    <mergeCell ref="E14:F14"/>
    <mergeCell ref="E15:F15"/>
    <mergeCell ref="C8:C9"/>
    <mergeCell ref="D8:D9"/>
    <mergeCell ref="E8:F9"/>
  </mergeCells>
  <conditionalFormatting sqref="B39:B42">
    <cfRule type="cellIs" dxfId="30" priority="87" operator="equal">
      <formula>0</formula>
    </cfRule>
  </conditionalFormatting>
  <conditionalFormatting sqref="B144">
    <cfRule type="cellIs" dxfId="29" priority="86" operator="equal">
      <formula>0</formula>
    </cfRule>
  </conditionalFormatting>
  <conditionalFormatting sqref="L10:L16 L18">
    <cfRule type="containsText" dxfId="28" priority="84" operator="containsText" text="good">
      <formula>NOT(ISERROR(SEARCH("good",L10)))</formula>
    </cfRule>
    <cfRule type="containsText" dxfId="27" priority="85" operator="containsText" text="Check">
      <formula>NOT(ISERROR(SEARCH("Check",L10)))</formula>
    </cfRule>
  </conditionalFormatting>
  <conditionalFormatting sqref="N111:N114">
    <cfRule type="containsText" dxfId="26" priority="83" operator="containsText" text="Consultant">
      <formula>NOT(ISERROR(SEARCH("Consultant",N111)))</formula>
    </cfRule>
  </conditionalFormatting>
  <conditionalFormatting sqref="N17 N19:N24 N82:N84 N36 N38:N52 N26:N28 N93:N114 N1:N9 N121:N1048576">
    <cfRule type="containsText" dxfId="25" priority="82" operator="containsText" text="Good">
      <formula>NOT(ISERROR(SEARCH("Good",N1)))</formula>
    </cfRule>
  </conditionalFormatting>
  <conditionalFormatting sqref="N144">
    <cfRule type="containsText" dxfId="24" priority="81" operator="containsText" text="Check">
      <formula>NOT(ISERROR(SEARCH("Check",N144)))</formula>
    </cfRule>
  </conditionalFormatting>
  <conditionalFormatting sqref="N18">
    <cfRule type="containsText" dxfId="23" priority="79" operator="containsText" text="good">
      <formula>NOT(ISERROR(SEARCH("good",N18)))</formula>
    </cfRule>
    <cfRule type="containsText" dxfId="22" priority="80" operator="containsText" text="Check">
      <formula>NOT(ISERROR(SEARCH("Check",N18)))</formula>
    </cfRule>
  </conditionalFormatting>
  <conditionalFormatting sqref="N115 N120">
    <cfRule type="containsText" dxfId="21" priority="77" operator="containsText" text="Good">
      <formula>NOT(ISERROR(SEARCH("Good",N115)))</formula>
    </cfRule>
  </conditionalFormatting>
  <conditionalFormatting sqref="N115 N120">
    <cfRule type="containsText" dxfId="20" priority="78" operator="containsText" text="Consultant">
      <formula>NOT(ISERROR(SEARCH("Consultant",N115)))</formula>
    </cfRule>
  </conditionalFormatting>
  <conditionalFormatting sqref="N116:N119">
    <cfRule type="containsText" dxfId="19" priority="76" operator="containsText" text="Consultant">
      <formula>NOT(ISERROR(SEARCH("Consultant",N116)))</formula>
    </cfRule>
  </conditionalFormatting>
  <conditionalFormatting sqref="N116:N119">
    <cfRule type="containsText" dxfId="18" priority="75" operator="containsText" text="Good">
      <formula>NOT(ISERROR(SEARCH("Good",N116)))</formula>
    </cfRule>
  </conditionalFormatting>
  <conditionalFormatting sqref="N85:N92">
    <cfRule type="containsText" dxfId="17" priority="65" operator="containsText" text="Check">
      <formula>NOT(ISERROR(SEARCH("Check",N85)))</formula>
    </cfRule>
    <cfRule type="containsText" dxfId="16" priority="74" operator="containsText" text="Cost">
      <formula>NOT(ISERROR(SEARCH("Cost",N85)))</formula>
    </cfRule>
  </conditionalFormatting>
  <conditionalFormatting sqref="N28">
    <cfRule type="containsText" dxfId="15" priority="73" operator="containsText" text="discussion">
      <formula>NOT(ISERROR(SEARCH("discussion",N28)))</formula>
    </cfRule>
  </conditionalFormatting>
  <conditionalFormatting sqref="B43:B46">
    <cfRule type="cellIs" dxfId="14" priority="62" operator="equal">
      <formula>0</formula>
    </cfRule>
  </conditionalFormatting>
  <conditionalFormatting sqref="N10:N16">
    <cfRule type="containsText" dxfId="13" priority="60" operator="containsText" text="good">
      <formula>NOT(ISERROR(SEARCH("good",N10)))</formula>
    </cfRule>
    <cfRule type="containsText" dxfId="12" priority="61" operator="containsText" text="Check">
      <formula>NOT(ISERROR(SEARCH("Check",N10)))</formula>
    </cfRule>
  </conditionalFormatting>
  <conditionalFormatting sqref="N10:N16">
    <cfRule type="containsText" dxfId="11" priority="59" operator="containsText" text="don't">
      <formula>NOT(ISERROR(SEARCH("don't",N10)))</formula>
    </cfRule>
  </conditionalFormatting>
  <conditionalFormatting sqref="N10:N16">
    <cfRule type="containsText" dxfId="10" priority="58" operator="containsText" text="don't">
      <formula>NOT(ISERROR(SEARCH("don't",N10)))</formula>
    </cfRule>
  </conditionalFormatting>
  <conditionalFormatting sqref="N37">
    <cfRule type="containsText" dxfId="9" priority="57" operator="containsText" text="Good">
      <formula>NOT(ISERROR(SEARCH("Good",N37)))</formula>
    </cfRule>
  </conditionalFormatting>
  <conditionalFormatting sqref="N29:N35">
    <cfRule type="containsText" dxfId="8" priority="56" operator="containsText" text="Good">
      <formula>NOT(ISERROR(SEARCH("Good",N29)))</formula>
    </cfRule>
  </conditionalFormatting>
  <conditionalFormatting sqref="N29:N35">
    <cfRule type="containsText" dxfId="7" priority="55" operator="containsText" text="discussion">
      <formula>NOT(ISERROR(SEARCH("discussion",N29)))</formula>
    </cfRule>
  </conditionalFormatting>
  <conditionalFormatting sqref="G1:K1">
    <cfRule type="cellIs" dxfId="6" priority="53" operator="equal">
      <formula>0</formula>
    </cfRule>
    <cfRule type="containsText" dxfId="5" priority="54" operator="containsText" text="CORE">
      <formula>NOT(ISERROR(SEARCH("CORE",G1)))</formula>
    </cfRule>
  </conditionalFormatting>
  <conditionalFormatting sqref="N52">
    <cfRule type="cellIs" dxfId="4" priority="49" operator="lessThan">
      <formula>1</formula>
    </cfRule>
    <cfRule type="containsText" dxfId="3" priority="50" operator="containsText" text="reg">
      <formula>NOT(ISERROR(SEARCH("reg",N52)))</formula>
    </cfRule>
  </conditionalFormatting>
  <conditionalFormatting sqref="N53:N81">
    <cfRule type="containsText" dxfId="2" priority="3" operator="containsText" text="Good">
      <formula>NOT(ISERROR(SEARCH("Good",N53)))</formula>
    </cfRule>
  </conditionalFormatting>
  <conditionalFormatting sqref="N53:N81">
    <cfRule type="cellIs" dxfId="1" priority="1" operator="lessThan">
      <formula>1</formula>
    </cfRule>
    <cfRule type="containsText" dxfId="0" priority="2" operator="containsText" text="reg">
      <formula>NOT(ISERROR(SEARCH("reg",N53)))</formula>
    </cfRule>
  </conditionalFormatting>
  <dataValidations count="6">
    <dataValidation type="list" allowBlank="1" showInputMessage="1" showErrorMessage="1" sqref="F52:F81" xr:uid="{F0B5A18F-3E18-4ED6-8C83-8EE0C642DDEA}">
      <formula1>$R$52:$R$56</formula1>
    </dataValidation>
    <dataValidation type="list" allowBlank="1" showInputMessage="1" showErrorMessage="1" sqref="I111:I120" xr:uid="{6B636871-E0A3-4369-8D18-4ADD187FFECE}">
      <formula1>$R$109:$R$110</formula1>
    </dataValidation>
    <dataValidation type="list" allowBlank="1" showInputMessage="1" showErrorMessage="1" promptTitle="Approved Fringe Benefit Rate" sqref="I48" xr:uid="{F79E4F2B-00A7-4E2F-90C6-BF3951AC01C4}">
      <formula1>$R$40:$R$41</formula1>
    </dataValidation>
    <dataValidation type="list" allowBlank="1" showInputMessage="1" showErrorMessage="1" sqref="C144" xr:uid="{4B8C8BFE-28F3-43DF-8143-6ED42231B758}">
      <formula1>$R$143:$R$145</formula1>
    </dataValidation>
    <dataValidation type="list" allowBlank="1" showInputMessage="1" showErrorMessage="1" sqref="D144" xr:uid="{AB6D0514-B597-4840-9D32-71432B6BA497}">
      <formula1>$R$146:$R$148</formula1>
    </dataValidation>
    <dataValidation type="list" allowBlank="1" showInputMessage="1" showErrorMessage="1" sqref="H28:H35" xr:uid="{DB29AD1C-A74F-4C78-A6EA-438DB9FA0F99}">
      <formula1>$R$24:$R$27</formula1>
    </dataValidation>
  </dataValidations>
  <hyperlinks>
    <hyperlink ref="C50:K50" r:id="rId1" display="Itemize travel expenses of staff personnel by purpose.  Note: Travel expenses for consultants should be included in the “Contractual /Consultant” category.  Please verify GSA rates here https://www.gsa.gov/travel/plan-book/per-diem-rates" xr:uid="{09CEA3A2-7B49-4F74-8B1B-7DF82DD8EDDE}"/>
    <hyperlink ref="C83:K83" r:id="rId2" display="Non-expendable items that are purchased  Expendable items should be included in the “Supplies” category. Rented or leased equipment costs should be listed in the “Contractual” category. Review DOJ's purchasing guidelines here." xr:uid="{9062ACB4-DCB8-492B-98C0-648F206BE0B2}"/>
  </hyperlinks>
  <pageMargins left="0.25" right="0.25" top="0.5" bottom="0.5" header="0.3" footer="0.3"/>
  <pageSetup scale="48" fitToHeight="0" orientation="landscape" horizontalDpi="4294967292" verticalDpi="4294967292" r:id="rId3"/>
  <rowBreaks count="4" manualBreakCount="4">
    <brk id="22" min="1" max="12" man="1"/>
    <brk id="49" min="1" max="12" man="1"/>
    <brk id="82" min="1" max="12" man="1"/>
    <brk id="121" min="1" max="12" man="1"/>
  </rowBreaks>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DB010-A3B3-4E22-BE5E-7898C3E597CC}">
  <dimension ref="A1:L23"/>
  <sheetViews>
    <sheetView topLeftCell="A7" zoomScale="75" zoomScaleNormal="75" workbookViewId="0">
      <selection activeCell="J17" sqref="J17"/>
    </sheetView>
  </sheetViews>
  <sheetFormatPr defaultColWidth="8.625" defaultRowHeight="15"/>
  <cols>
    <col min="1" max="11" width="8.625" style="192"/>
    <col min="12" max="12" width="39.125" style="192" customWidth="1"/>
    <col min="13" max="16384" width="8.625" style="192"/>
  </cols>
  <sheetData>
    <row r="1" spans="1:12" s="198" customFormat="1" ht="111.95" customHeight="1">
      <c r="A1" s="448" t="s">
        <v>283</v>
      </c>
      <c r="B1" s="448"/>
      <c r="C1" s="448"/>
      <c r="D1" s="448"/>
      <c r="E1" s="448"/>
      <c r="F1" s="448"/>
      <c r="G1" s="448"/>
      <c r="H1" s="448"/>
      <c r="I1" s="448"/>
      <c r="J1" s="448"/>
      <c r="K1" s="448"/>
      <c r="L1" s="448"/>
    </row>
    <row r="2" spans="1:12" s="197" customFormat="1">
      <c r="A2" s="449" t="s">
        <v>282</v>
      </c>
      <c r="B2" s="450"/>
      <c r="C2" s="450"/>
      <c r="D2" s="450"/>
      <c r="E2" s="450"/>
      <c r="F2" s="450"/>
      <c r="G2" s="450"/>
      <c r="H2" s="450"/>
      <c r="I2" s="450"/>
      <c r="J2" s="450"/>
      <c r="K2" s="450"/>
      <c r="L2" s="450"/>
    </row>
    <row r="3" spans="1:12" s="197" customFormat="1">
      <c r="A3" s="450"/>
      <c r="B3" s="450"/>
      <c r="C3" s="450"/>
      <c r="D3" s="450"/>
      <c r="E3" s="450"/>
      <c r="F3" s="450"/>
      <c r="G3" s="450"/>
      <c r="H3" s="450"/>
      <c r="I3" s="450"/>
      <c r="J3" s="450"/>
      <c r="K3" s="450"/>
      <c r="L3" s="450"/>
    </row>
    <row r="4" spans="1:12" s="197" customFormat="1">
      <c r="A4" s="450"/>
      <c r="B4" s="450"/>
      <c r="C4" s="450"/>
      <c r="D4" s="450"/>
      <c r="E4" s="450"/>
      <c r="F4" s="450"/>
      <c r="G4" s="450"/>
      <c r="H4" s="450"/>
      <c r="I4" s="450"/>
      <c r="J4" s="450"/>
      <c r="K4" s="450"/>
      <c r="L4" s="450"/>
    </row>
    <row r="5" spans="1:12" s="197" customFormat="1">
      <c r="A5" s="450"/>
      <c r="B5" s="450"/>
      <c r="C5" s="450"/>
      <c r="D5" s="450"/>
      <c r="E5" s="450"/>
      <c r="F5" s="450"/>
      <c r="G5" s="450"/>
      <c r="H5" s="450"/>
      <c r="I5" s="450"/>
      <c r="J5" s="450"/>
      <c r="K5" s="450"/>
      <c r="L5" s="450"/>
    </row>
    <row r="6" spans="1:12" s="197" customFormat="1" ht="56.1" customHeight="1">
      <c r="A6" s="450"/>
      <c r="B6" s="450"/>
      <c r="C6" s="450"/>
      <c r="D6" s="450"/>
      <c r="E6" s="450"/>
      <c r="F6" s="450"/>
      <c r="G6" s="450"/>
      <c r="H6" s="450"/>
      <c r="I6" s="450"/>
      <c r="J6" s="450"/>
      <c r="K6" s="450"/>
      <c r="L6" s="450"/>
    </row>
    <row r="7" spans="1:12" s="196" customFormat="1" ht="84" customHeight="1" thickBot="1">
      <c r="A7" s="447" t="s">
        <v>281</v>
      </c>
      <c r="B7" s="447"/>
      <c r="C7" s="447"/>
      <c r="D7" s="447"/>
      <c r="E7" s="447"/>
      <c r="F7" s="447"/>
      <c r="G7" s="447"/>
      <c r="H7" s="447"/>
      <c r="I7" s="447"/>
      <c r="J7" s="447"/>
    </row>
    <row r="8" spans="1:12" ht="15.75" thickBot="1">
      <c r="J8" s="195" t="s">
        <v>280</v>
      </c>
      <c r="K8" s="195" t="s">
        <v>279</v>
      </c>
    </row>
    <row r="9" spans="1:12" ht="15.75" thickBot="1">
      <c r="A9" s="192" t="s">
        <v>278</v>
      </c>
      <c r="J9" s="194"/>
      <c r="K9" s="194"/>
    </row>
    <row r="10" spans="1:12" ht="15.75" thickBot="1">
      <c r="A10" s="192" t="s">
        <v>277</v>
      </c>
      <c r="J10" s="194"/>
      <c r="K10" s="194"/>
    </row>
    <row r="11" spans="1:12" ht="15.75" thickBot="1">
      <c r="A11" s="192" t="s">
        <v>276</v>
      </c>
      <c r="J11" s="194"/>
      <c r="K11" s="194"/>
    </row>
    <row r="12" spans="1:12" ht="15.75" thickBot="1">
      <c r="A12" s="192" t="s">
        <v>275</v>
      </c>
      <c r="J12" s="194"/>
      <c r="K12" s="194"/>
    </row>
    <row r="13" spans="1:12" ht="15.75" thickBot="1">
      <c r="A13" s="192" t="s">
        <v>274</v>
      </c>
      <c r="J13" s="194"/>
      <c r="K13" s="194"/>
    </row>
    <row r="14" spans="1:12" ht="15.75" thickBot="1">
      <c r="A14" s="192" t="s">
        <v>273</v>
      </c>
      <c r="J14" s="194"/>
      <c r="K14" s="194"/>
    </row>
    <row r="15" spans="1:12" ht="15.75" thickBot="1">
      <c r="A15" s="192" t="s">
        <v>272</v>
      </c>
      <c r="J15" s="194"/>
      <c r="K15" s="194"/>
    </row>
    <row r="16" spans="1:12" ht="15.75" thickBot="1">
      <c r="A16" s="192" t="s">
        <v>271</v>
      </c>
      <c r="J16" s="194"/>
      <c r="K16" s="194"/>
    </row>
    <row r="17" spans="1:11" ht="44.45" customHeight="1" thickBot="1">
      <c r="A17" s="446" t="s">
        <v>270</v>
      </c>
      <c r="B17" s="446"/>
      <c r="C17" s="446"/>
      <c r="D17" s="446"/>
      <c r="E17" s="446"/>
      <c r="F17" s="446"/>
      <c r="G17" s="446"/>
      <c r="H17" s="446"/>
      <c r="J17" s="194"/>
      <c r="K17" s="194"/>
    </row>
    <row r="20" spans="1:11">
      <c r="A20" s="192" t="s">
        <v>269</v>
      </c>
    </row>
    <row r="21" spans="1:11">
      <c r="A21" s="191" t="s">
        <v>268</v>
      </c>
      <c r="B21" s="191"/>
      <c r="C21" s="191"/>
      <c r="D21" s="191"/>
      <c r="E21" s="191"/>
      <c r="F21" s="191"/>
      <c r="G21" s="191"/>
      <c r="H21" s="191"/>
    </row>
    <row r="23" spans="1:11" s="193" customFormat="1">
      <c r="A23" s="193" t="s">
        <v>267</v>
      </c>
    </row>
  </sheetData>
  <sheetProtection algorithmName="SHA-512" hashValue="dsANq89bL8cxSHvQpPqdnSIHMipbCobGT1zNqzJ4sEiR+1ckxDVFYnJKMsgLau8zeV7QZg4h4e8961jT1zKS0g==" saltValue="4JZmgz3ZtIGEogwn7Z5cfQ==" spinCount="100000" sheet="1" objects="1" scenarios="1" selectLockedCells="1"/>
  <protectedRanges>
    <protectedRange algorithmName="SHA-512" hashValue="7DU3HQunyXhuLVYXg3+TtneNj0HQ/a1ZzfgJLs7CvZSFpO+rBrLlpdvONDTgd7Qszh+WQBwRdYBYpYI08wR1NQ==" saltValue="aXsAKgJsdzW3hFZ/H5eiqw==" spinCount="100000" sqref="A1:XFD8 A8:I17 A19:XFD28" name="Range1"/>
  </protectedRanges>
  <mergeCells count="4">
    <mergeCell ref="A17:H17"/>
    <mergeCell ref="A7:J7"/>
    <mergeCell ref="A1:L1"/>
    <mergeCell ref="A2:L6"/>
  </mergeCells>
  <hyperlinks>
    <hyperlink ref="A21:H21" r:id="rId1" location="f7tlj" display="https://www.ojp.gov/funding/financialguidedoj/iii-postaward-requirements#f7tlj" xr:uid="{00A479CC-3518-4374-B471-04CE2CE8F23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BFDF6-2BC9-4A23-A1F4-0AE31C1B1EB6}">
  <dimension ref="A3:O60"/>
  <sheetViews>
    <sheetView topLeftCell="A16" zoomScale="75" zoomScaleNormal="75" workbookViewId="0">
      <selection activeCell="E16" sqref="E16:H16"/>
    </sheetView>
  </sheetViews>
  <sheetFormatPr defaultColWidth="8.625" defaultRowHeight="15"/>
  <cols>
    <col min="1" max="3" width="8.625" style="192"/>
    <col min="4" max="4" width="13.125" style="192" customWidth="1"/>
    <col min="5" max="5" width="10.375" style="192" customWidth="1"/>
    <col min="6" max="8" width="8.625" style="192"/>
    <col min="9" max="9" width="10.625" style="192" customWidth="1"/>
    <col min="10" max="11" width="11.375" style="192" customWidth="1"/>
    <col min="12" max="13" width="10.625" style="192" customWidth="1"/>
    <col min="14" max="16384" width="8.625" style="192"/>
  </cols>
  <sheetData>
    <row r="3" spans="1:8">
      <c r="E3" s="207" t="s">
        <v>266</v>
      </c>
    </row>
    <row r="5" spans="1:8">
      <c r="A5" s="192" t="s">
        <v>288</v>
      </c>
    </row>
    <row r="7" spans="1:8" s="207" customFormat="1">
      <c r="A7" s="209" t="s">
        <v>265</v>
      </c>
      <c r="B7" s="209"/>
      <c r="C7" s="209"/>
      <c r="D7" s="209"/>
      <c r="E7" s="209"/>
      <c r="F7" s="209"/>
      <c r="G7" s="209"/>
      <c r="H7" s="209"/>
    </row>
    <row r="8" spans="1:8">
      <c r="A8" s="208" t="s">
        <v>264</v>
      </c>
      <c r="B8" s="208"/>
      <c r="C8" s="208"/>
      <c r="D8" s="208"/>
      <c r="E8" s="453"/>
      <c r="F8" s="453"/>
      <c r="G8" s="208"/>
      <c r="H8" s="208"/>
    </row>
    <row r="9" spans="1:8">
      <c r="A9" s="208" t="s">
        <v>262</v>
      </c>
      <c r="B9" s="208"/>
      <c r="C9" s="208"/>
      <c r="D9" s="208"/>
      <c r="E9" s="454"/>
      <c r="F9" s="454"/>
      <c r="G9" s="208"/>
      <c r="H9" s="208"/>
    </row>
    <row r="10" spans="1:8" ht="15.75" thickBot="1">
      <c r="A10" s="208" t="s">
        <v>261</v>
      </c>
      <c r="B10" s="208"/>
      <c r="C10" s="208"/>
      <c r="D10" s="208"/>
      <c r="E10" s="457"/>
      <c r="F10" s="457"/>
      <c r="G10" s="208"/>
      <c r="H10" s="208"/>
    </row>
    <row r="11" spans="1:8" ht="15.75" thickBot="1">
      <c r="A11" s="208" t="s">
        <v>260</v>
      </c>
      <c r="B11" s="208"/>
      <c r="C11" s="208"/>
      <c r="D11" s="208"/>
      <c r="E11" s="455"/>
      <c r="F11" s="456"/>
      <c r="G11" s="208"/>
      <c r="H11" s="208"/>
    </row>
    <row r="12" spans="1:8" ht="15.75" thickBot="1">
      <c r="A12" s="208" t="s">
        <v>258</v>
      </c>
      <c r="B12" s="208"/>
      <c r="C12" s="208"/>
      <c r="D12" s="208"/>
      <c r="E12" s="455"/>
      <c r="F12" s="456"/>
      <c r="G12" s="208"/>
      <c r="H12" s="208"/>
    </row>
    <row r="15" spans="1:8" s="207" customFormat="1">
      <c r="A15" s="207" t="s">
        <v>257</v>
      </c>
    </row>
    <row r="16" spans="1:8">
      <c r="A16" s="192" t="s">
        <v>256</v>
      </c>
      <c r="E16" s="451"/>
      <c r="F16" s="451"/>
      <c r="G16" s="451"/>
      <c r="H16" s="451"/>
    </row>
    <row r="17" spans="1:13">
      <c r="A17" s="192" t="s">
        <v>254</v>
      </c>
      <c r="E17" s="451"/>
      <c r="F17" s="451"/>
      <c r="G17" s="451"/>
      <c r="H17" s="451"/>
    </row>
    <row r="18" spans="1:13">
      <c r="A18" s="192" t="s">
        <v>252</v>
      </c>
      <c r="E18" s="451"/>
      <c r="F18" s="451"/>
      <c r="G18" s="451"/>
      <c r="H18" s="451"/>
    </row>
    <row r="22" spans="1:13" s="202" customFormat="1">
      <c r="A22" s="202" t="s">
        <v>250</v>
      </c>
    </row>
    <row r="23" spans="1:13">
      <c r="A23" s="192" t="s">
        <v>249</v>
      </c>
      <c r="E23" s="451"/>
      <c r="F23" s="451"/>
      <c r="G23" s="451"/>
      <c r="H23" s="451"/>
      <c r="I23" s="451"/>
      <c r="J23" s="451"/>
      <c r="K23" s="451"/>
      <c r="L23" s="451"/>
    </row>
    <row r="24" spans="1:13">
      <c r="A24" s="192" t="s">
        <v>247</v>
      </c>
      <c r="E24" s="451"/>
      <c r="F24" s="451"/>
      <c r="G24" s="451"/>
      <c r="H24" s="451"/>
      <c r="I24" s="451"/>
      <c r="J24" s="451"/>
      <c r="K24" s="451"/>
      <c r="L24" s="451"/>
    </row>
    <row r="25" spans="1:13">
      <c r="A25" s="192" t="s">
        <v>246</v>
      </c>
      <c r="E25" s="451"/>
      <c r="F25" s="451"/>
      <c r="G25" s="451"/>
      <c r="H25" s="451"/>
      <c r="I25" s="451"/>
      <c r="J25" s="451"/>
      <c r="K25" s="451"/>
      <c r="L25" s="451"/>
    </row>
    <row r="26" spans="1:13">
      <c r="A26" s="192" t="s">
        <v>245</v>
      </c>
      <c r="E26" s="451"/>
      <c r="F26" s="451"/>
      <c r="G26" s="451"/>
      <c r="H26" s="451"/>
      <c r="I26" s="451"/>
      <c r="J26" s="451"/>
      <c r="K26" s="451"/>
      <c r="L26" s="451"/>
    </row>
    <row r="27" spans="1:13">
      <c r="A27" s="192" t="s">
        <v>244</v>
      </c>
      <c r="E27" s="451"/>
      <c r="F27" s="451"/>
      <c r="G27" s="451"/>
      <c r="H27" s="451"/>
      <c r="I27" s="451"/>
      <c r="J27" s="451"/>
      <c r="K27" s="451"/>
      <c r="L27" s="451"/>
    </row>
    <row r="28" spans="1:13" ht="29.1" customHeight="1">
      <c r="A28" s="446" t="s">
        <v>242</v>
      </c>
      <c r="B28" s="446"/>
      <c r="C28" s="446"/>
      <c r="D28" s="446"/>
      <c r="E28" s="451"/>
      <c r="F28" s="451"/>
      <c r="G28" s="451"/>
      <c r="H28" s="451"/>
      <c r="I28" s="451"/>
      <c r="J28" s="451"/>
      <c r="K28" s="451"/>
      <c r="L28" s="451"/>
      <c r="M28" s="206"/>
    </row>
    <row r="29" spans="1:13">
      <c r="A29" s="192" t="s">
        <v>240</v>
      </c>
      <c r="E29" s="451"/>
      <c r="F29" s="451"/>
      <c r="G29" s="451"/>
      <c r="H29" s="451"/>
      <c r="I29" s="451"/>
      <c r="J29" s="451"/>
      <c r="K29" s="451"/>
      <c r="L29" s="451"/>
    </row>
    <row r="30" spans="1:13">
      <c r="A30" s="192" t="s">
        <v>238</v>
      </c>
      <c r="E30" s="451"/>
      <c r="F30" s="451"/>
      <c r="G30" s="451"/>
      <c r="H30" s="451"/>
      <c r="I30" s="451"/>
      <c r="J30" s="451"/>
      <c r="K30" s="451"/>
      <c r="L30" s="451"/>
    </row>
    <row r="33" spans="1:15" s="202" customFormat="1">
      <c r="A33" s="202" t="s">
        <v>237</v>
      </c>
      <c r="H33" s="202" t="s">
        <v>236</v>
      </c>
    </row>
    <row r="34" spans="1:15" ht="42.95" customHeight="1">
      <c r="A34" s="446" t="s">
        <v>235</v>
      </c>
      <c r="B34" s="446"/>
      <c r="C34" s="446"/>
      <c r="E34" s="205"/>
      <c r="H34" s="451"/>
      <c r="I34" s="451"/>
      <c r="J34" s="451"/>
      <c r="K34" s="451"/>
      <c r="L34" s="451"/>
      <c r="M34" s="451"/>
      <c r="N34" s="451"/>
      <c r="O34" s="451"/>
    </row>
    <row r="35" spans="1:15">
      <c r="A35" s="192" t="s">
        <v>234</v>
      </c>
      <c r="E35" s="205"/>
      <c r="H35" s="451"/>
      <c r="I35" s="451"/>
      <c r="J35" s="451"/>
      <c r="K35" s="451"/>
      <c r="L35" s="451"/>
      <c r="M35" s="451"/>
      <c r="N35" s="451"/>
      <c r="O35" s="451"/>
    </row>
    <row r="36" spans="1:15">
      <c r="A36" s="192" t="s">
        <v>232</v>
      </c>
      <c r="E36" s="205"/>
      <c r="H36" s="451"/>
      <c r="I36" s="451"/>
      <c r="J36" s="451"/>
      <c r="K36" s="451"/>
      <c r="L36" s="451"/>
      <c r="M36" s="451"/>
      <c r="N36" s="451"/>
      <c r="O36" s="451"/>
    </row>
    <row r="37" spans="1:15">
      <c r="A37" s="192" t="s">
        <v>230</v>
      </c>
      <c r="E37" s="205"/>
      <c r="H37" s="451"/>
      <c r="I37" s="451"/>
      <c r="J37" s="451"/>
      <c r="K37" s="451"/>
      <c r="L37" s="451"/>
      <c r="M37" s="451"/>
      <c r="N37" s="451"/>
      <c r="O37" s="451"/>
    </row>
    <row r="38" spans="1:15">
      <c r="A38" s="192" t="s">
        <v>287</v>
      </c>
      <c r="E38" s="205"/>
      <c r="H38" s="451"/>
      <c r="I38" s="451"/>
      <c r="J38" s="451"/>
      <c r="K38" s="451"/>
      <c r="L38" s="451"/>
      <c r="M38" s="451"/>
      <c r="N38" s="451"/>
      <c r="O38" s="451"/>
    </row>
    <row r="39" spans="1:15">
      <c r="A39" s="192" t="s">
        <v>286</v>
      </c>
      <c r="E39" s="205"/>
      <c r="H39" s="451"/>
      <c r="I39" s="451"/>
      <c r="J39" s="451"/>
      <c r="K39" s="451"/>
      <c r="L39" s="451"/>
      <c r="M39" s="451"/>
      <c r="N39" s="451"/>
      <c r="O39" s="451"/>
    </row>
    <row r="40" spans="1:15">
      <c r="A40" s="192" t="s">
        <v>228</v>
      </c>
      <c r="E40" s="205"/>
      <c r="H40" s="451"/>
      <c r="I40" s="451"/>
      <c r="J40" s="451"/>
      <c r="K40" s="451"/>
      <c r="L40" s="451"/>
      <c r="M40" s="451"/>
      <c r="N40" s="451"/>
      <c r="O40" s="451"/>
    </row>
    <row r="41" spans="1:15">
      <c r="A41" s="192" t="s">
        <v>226</v>
      </c>
      <c r="E41" s="205"/>
      <c r="H41" s="451"/>
      <c r="I41" s="451"/>
      <c r="J41" s="451"/>
      <c r="K41" s="451"/>
      <c r="L41" s="451"/>
      <c r="M41" s="451"/>
      <c r="N41" s="451"/>
      <c r="O41" s="451"/>
    </row>
    <row r="42" spans="1:15">
      <c r="E42" s="205"/>
      <c r="H42" s="451"/>
      <c r="I42" s="451"/>
      <c r="J42" s="451"/>
      <c r="K42" s="451"/>
      <c r="L42" s="451"/>
      <c r="M42" s="451"/>
      <c r="N42" s="451"/>
      <c r="O42" s="451"/>
    </row>
    <row r="43" spans="1:15">
      <c r="A43" s="192" t="s">
        <v>225</v>
      </c>
      <c r="E43" s="205"/>
      <c r="H43" s="451"/>
      <c r="I43" s="451"/>
      <c r="J43" s="451"/>
      <c r="K43" s="451"/>
      <c r="L43" s="451"/>
      <c r="M43" s="451"/>
      <c r="N43" s="451"/>
      <c r="O43" s="451"/>
    </row>
    <row r="44" spans="1:15">
      <c r="A44" s="192" t="s">
        <v>223</v>
      </c>
      <c r="E44" s="205"/>
      <c r="H44" s="451"/>
      <c r="I44" s="451"/>
      <c r="J44" s="451"/>
      <c r="K44" s="451"/>
      <c r="L44" s="451"/>
      <c r="M44" s="451"/>
      <c r="N44" s="451"/>
      <c r="O44" s="451"/>
    </row>
    <row r="45" spans="1:15">
      <c r="E45" s="199"/>
    </row>
    <row r="46" spans="1:15">
      <c r="E46" s="199"/>
    </row>
    <row r="47" spans="1:15">
      <c r="A47" s="192" t="s">
        <v>221</v>
      </c>
      <c r="E47" s="204">
        <f>SUM(E34:E45)</f>
        <v>0</v>
      </c>
    </row>
    <row r="48" spans="1:15">
      <c r="E48" s="199"/>
    </row>
    <row r="49" spans="1:14">
      <c r="E49" s="199"/>
    </row>
    <row r="50" spans="1:14" ht="100.5" customHeight="1">
      <c r="A50" s="458" t="s">
        <v>285</v>
      </c>
      <c r="B50" s="458"/>
      <c r="C50" s="458"/>
      <c r="D50" s="458"/>
      <c r="E50" s="458"/>
      <c r="F50" s="458"/>
      <c r="G50" s="458"/>
      <c r="H50" s="458"/>
      <c r="I50" s="458"/>
      <c r="J50" s="458"/>
    </row>
    <row r="51" spans="1:14">
      <c r="E51" s="199"/>
    </row>
    <row r="54" spans="1:14" s="202" customFormat="1" ht="42.95" customHeight="1">
      <c r="A54" s="202" t="s">
        <v>220</v>
      </c>
      <c r="I54" s="203" t="s">
        <v>219</v>
      </c>
      <c r="J54" s="203" t="s">
        <v>218</v>
      </c>
      <c r="K54" s="203" t="s">
        <v>217</v>
      </c>
      <c r="L54" s="203" t="s">
        <v>216</v>
      </c>
      <c r="M54" s="203" t="s">
        <v>215</v>
      </c>
    </row>
    <row r="55" spans="1:14">
      <c r="A55" s="192" t="s">
        <v>210</v>
      </c>
      <c r="I55" s="192">
        <f>E30</f>
        <v>0</v>
      </c>
      <c r="J55" s="199">
        <v>25</v>
      </c>
      <c r="K55" s="201">
        <f>E26</f>
        <v>0</v>
      </c>
      <c r="L55" s="199">
        <f>I55*J55*K55</f>
        <v>0</v>
      </c>
      <c r="M55" s="199">
        <v>20000</v>
      </c>
      <c r="N55" s="192" t="s">
        <v>214</v>
      </c>
    </row>
    <row r="56" spans="1:14">
      <c r="A56" s="192" t="s">
        <v>209</v>
      </c>
      <c r="I56" s="192">
        <f>E30</f>
        <v>0</v>
      </c>
      <c r="J56" s="199">
        <v>50</v>
      </c>
      <c r="K56" s="200" t="s">
        <v>212</v>
      </c>
      <c r="L56" s="199">
        <f>I56*J56</f>
        <v>0</v>
      </c>
      <c r="M56" s="199">
        <v>8750</v>
      </c>
      <c r="N56" s="192" t="s">
        <v>213</v>
      </c>
    </row>
    <row r="57" spans="1:14">
      <c r="A57" s="192" t="s">
        <v>208</v>
      </c>
      <c r="I57" s="192">
        <f>E30</f>
        <v>0</v>
      </c>
      <c r="J57" s="199">
        <v>200</v>
      </c>
      <c r="K57" s="200" t="s">
        <v>212</v>
      </c>
      <c r="L57" s="199">
        <f>I57*J57</f>
        <v>0</v>
      </c>
      <c r="M57" s="199">
        <v>35000</v>
      </c>
      <c r="N57" s="192" t="s">
        <v>211</v>
      </c>
    </row>
    <row r="60" spans="1:14" ht="65.45" customHeight="1">
      <c r="A60" s="452" t="s">
        <v>284</v>
      </c>
      <c r="B60" s="452"/>
      <c r="C60" s="452"/>
      <c r="D60" s="452"/>
      <c r="E60" s="452"/>
      <c r="F60" s="452"/>
      <c r="G60" s="452"/>
      <c r="H60" s="452"/>
      <c r="I60" s="452"/>
    </row>
  </sheetData>
  <sheetProtection algorithmName="SHA-512" hashValue="KFifRsK75D4iaSDYqDCc9McelgREJB+00L25Ieg+neTO3PJQ0jqpT7qsxkzU9eCmxzPJS5gcT/3TdTJ5Z6th1Q==" saltValue="NuIHmjLZc/dm228BjDTh9g==" spinCount="100000" sheet="1" selectLockedCells="1"/>
  <mergeCells count="31">
    <mergeCell ref="A60:I60"/>
    <mergeCell ref="A34:C34"/>
    <mergeCell ref="E8:F8"/>
    <mergeCell ref="E9:F9"/>
    <mergeCell ref="E11:F11"/>
    <mergeCell ref="E12:F12"/>
    <mergeCell ref="E10:F10"/>
    <mergeCell ref="A28:D28"/>
    <mergeCell ref="E28:L28"/>
    <mergeCell ref="A50:J50"/>
    <mergeCell ref="H35:O35"/>
    <mergeCell ref="E16:H16"/>
    <mergeCell ref="E17:H17"/>
    <mergeCell ref="E18:H18"/>
    <mergeCell ref="E23:L23"/>
    <mergeCell ref="E24:L24"/>
    <mergeCell ref="E25:L25"/>
    <mergeCell ref="E26:L26"/>
    <mergeCell ref="E27:L27"/>
    <mergeCell ref="E29:L29"/>
    <mergeCell ref="E30:L30"/>
    <mergeCell ref="H34:O34"/>
    <mergeCell ref="H42:O42"/>
    <mergeCell ref="H43:O43"/>
    <mergeCell ref="H44:O44"/>
    <mergeCell ref="H36:O36"/>
    <mergeCell ref="H37:O37"/>
    <mergeCell ref="H38:O38"/>
    <mergeCell ref="H39:O39"/>
    <mergeCell ref="H40:O40"/>
    <mergeCell ref="H41:O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25572-B1E3-44FC-861F-D83C0C97B52C}">
  <sheetPr>
    <tabColor rgb="FFFFFF00"/>
  </sheetPr>
  <dimension ref="A1:L23"/>
  <sheetViews>
    <sheetView zoomScale="75" zoomScaleNormal="75" workbookViewId="0">
      <selection activeCell="A2" sqref="A2:L6"/>
    </sheetView>
  </sheetViews>
  <sheetFormatPr defaultRowHeight="15"/>
  <cols>
    <col min="1" max="11" width="9" style="192"/>
    <col min="12" max="12" width="37.25" style="192" customWidth="1"/>
    <col min="13" max="16384" width="9" style="192"/>
  </cols>
  <sheetData>
    <row r="1" spans="1:12" s="198" customFormat="1" ht="111.95" customHeight="1">
      <c r="A1" s="448" t="s">
        <v>283</v>
      </c>
      <c r="B1" s="448"/>
      <c r="C1" s="448"/>
      <c r="D1" s="448"/>
      <c r="E1" s="448"/>
      <c r="F1" s="448"/>
      <c r="G1" s="448"/>
      <c r="H1" s="448"/>
      <c r="I1" s="448"/>
      <c r="J1" s="448"/>
      <c r="K1" s="448"/>
      <c r="L1" s="448"/>
    </row>
    <row r="2" spans="1:12" s="197" customFormat="1">
      <c r="A2" s="449" t="s">
        <v>282</v>
      </c>
      <c r="B2" s="450"/>
      <c r="C2" s="450"/>
      <c r="D2" s="450"/>
      <c r="E2" s="450"/>
      <c r="F2" s="450"/>
      <c r="G2" s="450"/>
      <c r="H2" s="450"/>
      <c r="I2" s="450"/>
      <c r="J2" s="450"/>
      <c r="K2" s="450"/>
      <c r="L2" s="450"/>
    </row>
    <row r="3" spans="1:12" s="197" customFormat="1">
      <c r="A3" s="450"/>
      <c r="B3" s="450"/>
      <c r="C3" s="450"/>
      <c r="D3" s="450"/>
      <c r="E3" s="450"/>
      <c r="F3" s="450"/>
      <c r="G3" s="450"/>
      <c r="H3" s="450"/>
      <c r="I3" s="450"/>
      <c r="J3" s="450"/>
      <c r="K3" s="450"/>
      <c r="L3" s="450"/>
    </row>
    <row r="4" spans="1:12" s="197" customFormat="1">
      <c r="A4" s="450"/>
      <c r="B4" s="450"/>
      <c r="C4" s="450"/>
      <c r="D4" s="450"/>
      <c r="E4" s="450"/>
      <c r="F4" s="450"/>
      <c r="G4" s="450"/>
      <c r="H4" s="450"/>
      <c r="I4" s="450"/>
      <c r="J4" s="450"/>
      <c r="K4" s="450"/>
      <c r="L4" s="450"/>
    </row>
    <row r="5" spans="1:12" s="197" customFormat="1">
      <c r="A5" s="450"/>
      <c r="B5" s="450"/>
      <c r="C5" s="450"/>
      <c r="D5" s="450"/>
      <c r="E5" s="450"/>
      <c r="F5" s="450"/>
      <c r="G5" s="450"/>
      <c r="H5" s="450"/>
      <c r="I5" s="450"/>
      <c r="J5" s="450"/>
      <c r="K5" s="450"/>
      <c r="L5" s="450"/>
    </row>
    <row r="6" spans="1:12" s="197" customFormat="1" ht="56.1" customHeight="1">
      <c r="A6" s="450"/>
      <c r="B6" s="450"/>
      <c r="C6" s="450"/>
      <c r="D6" s="450"/>
      <c r="E6" s="450"/>
      <c r="F6" s="450"/>
      <c r="G6" s="450"/>
      <c r="H6" s="450"/>
      <c r="I6" s="450"/>
      <c r="J6" s="450"/>
      <c r="K6" s="450"/>
      <c r="L6" s="450"/>
    </row>
    <row r="7" spans="1:12" s="196" customFormat="1" ht="84" customHeight="1" thickBot="1">
      <c r="A7" s="447" t="s">
        <v>281</v>
      </c>
      <c r="B7" s="447"/>
      <c r="C7" s="447"/>
      <c r="D7" s="447"/>
      <c r="E7" s="447"/>
      <c r="F7" s="447"/>
      <c r="G7" s="447"/>
      <c r="H7" s="447"/>
      <c r="I7" s="447"/>
      <c r="J7" s="447"/>
    </row>
    <row r="8" spans="1:12" ht="15.75" thickBot="1">
      <c r="J8" s="195" t="s">
        <v>280</v>
      </c>
      <c r="K8" s="195" t="s">
        <v>279</v>
      </c>
    </row>
    <row r="9" spans="1:12" ht="15.75" thickBot="1">
      <c r="A9" s="192" t="s">
        <v>278</v>
      </c>
      <c r="J9" s="195"/>
      <c r="K9" s="195" t="s">
        <v>259</v>
      </c>
    </row>
    <row r="10" spans="1:12" ht="15.75" thickBot="1">
      <c r="A10" s="192" t="s">
        <v>277</v>
      </c>
      <c r="J10" s="195" t="s">
        <v>259</v>
      </c>
      <c r="K10" s="195"/>
    </row>
    <row r="11" spans="1:12" ht="15.75" thickBot="1">
      <c r="A11" s="192" t="s">
        <v>276</v>
      </c>
      <c r="J11" s="195"/>
      <c r="K11" s="195" t="s">
        <v>259</v>
      </c>
    </row>
    <row r="12" spans="1:12" ht="15.75" thickBot="1">
      <c r="A12" s="192" t="s">
        <v>275</v>
      </c>
      <c r="J12" s="195"/>
      <c r="K12" s="195" t="s">
        <v>259</v>
      </c>
    </row>
    <row r="13" spans="1:12" ht="15.75" thickBot="1">
      <c r="A13" s="192" t="s">
        <v>274</v>
      </c>
      <c r="J13" s="195"/>
      <c r="K13" s="195" t="s">
        <v>259</v>
      </c>
    </row>
    <row r="14" spans="1:12" ht="15.75" thickBot="1">
      <c r="A14" s="192" t="s">
        <v>273</v>
      </c>
      <c r="J14" s="195"/>
      <c r="K14" s="195" t="s">
        <v>259</v>
      </c>
    </row>
    <row r="15" spans="1:12" ht="15.75" thickBot="1">
      <c r="A15" s="192" t="s">
        <v>272</v>
      </c>
      <c r="J15" s="195" t="s">
        <v>259</v>
      </c>
      <c r="K15" s="195"/>
    </row>
    <row r="16" spans="1:12" ht="15.75" thickBot="1">
      <c r="A16" s="192" t="s">
        <v>271</v>
      </c>
      <c r="J16" s="195" t="s">
        <v>259</v>
      </c>
      <c r="K16" s="195"/>
    </row>
    <row r="17" spans="1:11" ht="44.45" customHeight="1" thickBot="1">
      <c r="A17" s="446" t="s">
        <v>270</v>
      </c>
      <c r="B17" s="446"/>
      <c r="C17" s="446"/>
      <c r="D17" s="446"/>
      <c r="E17" s="446"/>
      <c r="F17" s="446"/>
      <c r="G17" s="446"/>
      <c r="H17" s="446"/>
      <c r="J17" s="195"/>
      <c r="K17" s="195" t="s">
        <v>259</v>
      </c>
    </row>
    <row r="20" spans="1:11">
      <c r="A20" s="192" t="s">
        <v>269</v>
      </c>
    </row>
    <row r="21" spans="1:11">
      <c r="A21" s="191" t="s">
        <v>268</v>
      </c>
      <c r="B21" s="191"/>
      <c r="C21" s="191"/>
      <c r="D21" s="191"/>
      <c r="E21" s="191"/>
      <c r="F21" s="191"/>
      <c r="G21" s="191"/>
      <c r="H21" s="191"/>
    </row>
    <row r="23" spans="1:11" s="193" customFormat="1">
      <c r="A23" s="193" t="s">
        <v>267</v>
      </c>
    </row>
  </sheetData>
  <sheetProtection algorithmName="SHA-512" hashValue="ENVT4kA1n546D93hnppVK1tfiyhcAgAMGXztYRQu+YagXy8rfolcev/CduEcn7HRyip2iipsnYojLvNyy2vWCQ==" saltValue="GToFRx1wzO8Xu4SzY2eNKQ==" spinCount="100000" sheet="1" objects="1" scenarios="1" selectLockedCells="1"/>
  <protectedRanges>
    <protectedRange algorithmName="SHA-512" hashValue="7DU3HQunyXhuLVYXg3+TtneNj0HQ/a1ZzfgJLs7CvZSFpO+rBrLlpdvONDTgd7Qszh+WQBwRdYBYpYI08wR1NQ==" saltValue="aXsAKgJsdzW3hFZ/H5eiqw==" spinCount="100000" sqref="A1:XFD8 A8:I17 A19:XFD28" name="Range1"/>
  </protectedRanges>
  <mergeCells count="4">
    <mergeCell ref="A17:H17"/>
    <mergeCell ref="A7:J7"/>
    <mergeCell ref="A1:L1"/>
    <mergeCell ref="A2:L6"/>
  </mergeCells>
  <hyperlinks>
    <hyperlink ref="A21:H21" r:id="rId1" location="f7tlj" display="https://www.ojp.gov/funding/financialguidedoj/iii-postaward-requirements#f7tlj" xr:uid="{79FC0987-1591-483D-9290-9BC74643698D}"/>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304F6-D394-42CF-84B1-E64C2878AD02}">
  <sheetPr>
    <tabColor rgb="FFFFFF00"/>
  </sheetPr>
  <dimension ref="A3:O60"/>
  <sheetViews>
    <sheetView zoomScale="75" zoomScaleNormal="75" workbookViewId="0">
      <selection activeCell="A2" sqref="A2:L6"/>
    </sheetView>
  </sheetViews>
  <sheetFormatPr defaultColWidth="7.625" defaultRowHeight="15"/>
  <cols>
    <col min="1" max="3" width="7.625" style="192"/>
    <col min="4" max="4" width="12.625" style="192" customWidth="1"/>
    <col min="5" max="5" width="9.875" style="192" customWidth="1"/>
    <col min="6" max="8" width="7.625" style="192"/>
    <col min="9" max="9" width="10.125" style="192" customWidth="1"/>
    <col min="10" max="11" width="10.875" style="192" customWidth="1"/>
    <col min="12" max="13" width="10.125" style="192" customWidth="1"/>
    <col min="14" max="16384" width="7.625" style="192"/>
  </cols>
  <sheetData>
    <row r="3" spans="1:8">
      <c r="E3" s="207" t="s">
        <v>266</v>
      </c>
    </row>
    <row r="5" spans="1:8">
      <c r="A5" s="192" t="s">
        <v>288</v>
      </c>
    </row>
    <row r="7" spans="1:8" s="207" customFormat="1">
      <c r="A7" s="209" t="s">
        <v>265</v>
      </c>
      <c r="B7" s="209"/>
      <c r="C7" s="209"/>
      <c r="D7" s="209"/>
      <c r="E7" s="209"/>
      <c r="F7" s="209"/>
      <c r="G7" s="209"/>
      <c r="H7" s="209"/>
    </row>
    <row r="8" spans="1:8">
      <c r="A8" s="208" t="s">
        <v>264</v>
      </c>
      <c r="B8" s="208"/>
      <c r="C8" s="208"/>
      <c r="D8" s="208"/>
      <c r="E8" s="453" t="s">
        <v>263</v>
      </c>
      <c r="F8" s="453"/>
      <c r="G8" s="208"/>
      <c r="H8" s="208"/>
    </row>
    <row r="9" spans="1:8">
      <c r="A9" s="208" t="s">
        <v>262</v>
      </c>
      <c r="B9" s="208"/>
      <c r="C9" s="208"/>
      <c r="D9" s="208"/>
      <c r="E9" s="454">
        <v>44871</v>
      </c>
      <c r="F9" s="454"/>
      <c r="G9" s="208"/>
      <c r="H9" s="208"/>
    </row>
    <row r="10" spans="1:8" ht="15.75" thickBot="1">
      <c r="A10" s="208" t="s">
        <v>261</v>
      </c>
      <c r="B10" s="208"/>
      <c r="C10" s="208"/>
      <c r="D10" s="208"/>
      <c r="E10" s="457">
        <v>44883</v>
      </c>
      <c r="F10" s="457"/>
      <c r="G10" s="208"/>
      <c r="H10" s="208"/>
    </row>
    <row r="11" spans="1:8" ht="15.75" thickBot="1">
      <c r="A11" s="208" t="s">
        <v>260</v>
      </c>
      <c r="B11" s="208"/>
      <c r="C11" s="208"/>
      <c r="D11" s="208"/>
      <c r="E11" s="455" t="s">
        <v>259</v>
      </c>
      <c r="F11" s="456"/>
      <c r="G11" s="208"/>
      <c r="H11" s="208"/>
    </row>
    <row r="12" spans="1:8" ht="15.75" thickBot="1">
      <c r="A12" s="208" t="s">
        <v>258</v>
      </c>
      <c r="B12" s="208"/>
      <c r="C12" s="208"/>
      <c r="D12" s="208"/>
      <c r="E12" s="455"/>
      <c r="F12" s="456"/>
      <c r="G12" s="208"/>
      <c r="H12" s="208"/>
    </row>
    <row r="15" spans="1:8" s="207" customFormat="1">
      <c r="A15" s="207" t="s">
        <v>257</v>
      </c>
    </row>
    <row r="16" spans="1:8">
      <c r="A16" s="192" t="s">
        <v>256</v>
      </c>
      <c r="E16" s="210" t="s">
        <v>255</v>
      </c>
      <c r="F16" s="210"/>
      <c r="G16" s="210"/>
      <c r="H16" s="210"/>
    </row>
    <row r="17" spans="1:13">
      <c r="A17" s="192" t="s">
        <v>254</v>
      </c>
      <c r="E17" s="210" t="s">
        <v>253</v>
      </c>
      <c r="F17" s="210"/>
      <c r="G17" s="210"/>
      <c r="H17" s="210"/>
    </row>
    <row r="18" spans="1:13">
      <c r="A18" s="192" t="s">
        <v>252</v>
      </c>
      <c r="E18" s="210" t="s">
        <v>251</v>
      </c>
      <c r="F18" s="210"/>
      <c r="G18" s="210"/>
      <c r="H18" s="210"/>
    </row>
    <row r="22" spans="1:13" s="202" customFormat="1">
      <c r="A22" s="202" t="s">
        <v>250</v>
      </c>
    </row>
    <row r="23" spans="1:13">
      <c r="A23" s="192" t="s">
        <v>249</v>
      </c>
      <c r="E23" s="210" t="s">
        <v>248</v>
      </c>
      <c r="F23" s="210"/>
      <c r="G23" s="210"/>
      <c r="H23" s="210"/>
      <c r="I23" s="210"/>
      <c r="J23" s="210"/>
      <c r="K23" s="210"/>
      <c r="L23" s="210"/>
    </row>
    <row r="24" spans="1:13">
      <c r="A24" s="192" t="s">
        <v>247</v>
      </c>
      <c r="E24" s="213">
        <v>45019</v>
      </c>
      <c r="F24" s="210"/>
      <c r="G24" s="210"/>
      <c r="H24" s="210"/>
      <c r="I24" s="210"/>
      <c r="J24" s="210"/>
      <c r="K24" s="210"/>
      <c r="L24" s="210"/>
    </row>
    <row r="25" spans="1:13">
      <c r="A25" s="192" t="s">
        <v>246</v>
      </c>
      <c r="E25" s="213">
        <v>45024</v>
      </c>
      <c r="F25" s="210"/>
      <c r="G25" s="210"/>
      <c r="H25" s="210"/>
      <c r="I25" s="210"/>
      <c r="J25" s="210"/>
      <c r="K25" s="210"/>
      <c r="L25" s="210"/>
    </row>
    <row r="26" spans="1:13">
      <c r="A26" s="192" t="s">
        <v>245</v>
      </c>
      <c r="E26" s="210">
        <v>6</v>
      </c>
      <c r="F26" s="210"/>
      <c r="G26" s="210"/>
      <c r="H26" s="210"/>
      <c r="I26" s="210"/>
      <c r="J26" s="210"/>
      <c r="K26" s="210"/>
      <c r="L26" s="210"/>
    </row>
    <row r="27" spans="1:13">
      <c r="A27" s="192" t="s">
        <v>244</v>
      </c>
      <c r="E27" s="210" t="s">
        <v>243</v>
      </c>
      <c r="F27" s="210"/>
      <c r="G27" s="210"/>
      <c r="H27" s="210"/>
      <c r="I27" s="210"/>
      <c r="J27" s="210"/>
      <c r="K27" s="210"/>
      <c r="L27" s="210"/>
    </row>
    <row r="28" spans="1:13" ht="29.1" customHeight="1">
      <c r="A28" s="446" t="s">
        <v>242</v>
      </c>
      <c r="B28" s="446"/>
      <c r="C28" s="446"/>
      <c r="D28" s="446"/>
      <c r="E28" s="459" t="s">
        <v>241</v>
      </c>
      <c r="F28" s="459"/>
      <c r="G28" s="459"/>
      <c r="H28" s="459"/>
      <c r="I28" s="459"/>
      <c r="J28" s="459"/>
      <c r="K28" s="459"/>
      <c r="L28" s="459"/>
      <c r="M28" s="206"/>
    </row>
    <row r="29" spans="1:13">
      <c r="A29" s="192" t="s">
        <v>240</v>
      </c>
      <c r="E29" s="210" t="s">
        <v>239</v>
      </c>
      <c r="F29" s="210"/>
      <c r="G29" s="210"/>
      <c r="H29" s="210"/>
      <c r="I29" s="210"/>
      <c r="J29" s="210"/>
      <c r="K29" s="210"/>
      <c r="L29" s="210"/>
    </row>
    <row r="30" spans="1:13">
      <c r="A30" s="192" t="s">
        <v>238</v>
      </c>
      <c r="E30" s="212">
        <v>250</v>
      </c>
      <c r="F30" s="210"/>
      <c r="G30" s="210"/>
      <c r="H30" s="210"/>
      <c r="I30" s="210"/>
      <c r="J30" s="210"/>
      <c r="K30" s="210"/>
      <c r="L30" s="210"/>
    </row>
    <row r="33" spans="1:15" s="202" customFormat="1">
      <c r="A33" s="202" t="s">
        <v>237</v>
      </c>
      <c r="H33" s="202" t="s">
        <v>236</v>
      </c>
    </row>
    <row r="34" spans="1:15" ht="42.95" customHeight="1">
      <c r="A34" s="446" t="s">
        <v>235</v>
      </c>
      <c r="B34" s="446"/>
      <c r="C34" s="446"/>
      <c r="E34" s="211">
        <v>3500</v>
      </c>
      <c r="H34" s="210" t="s">
        <v>233</v>
      </c>
      <c r="I34" s="210"/>
      <c r="J34" s="210"/>
      <c r="K34" s="210"/>
      <c r="L34" s="210"/>
      <c r="M34" s="210"/>
      <c r="N34" s="210"/>
      <c r="O34" s="210"/>
    </row>
    <row r="35" spans="1:15">
      <c r="A35" s="192" t="s">
        <v>234</v>
      </c>
      <c r="E35" s="211">
        <v>1000</v>
      </c>
      <c r="H35" s="210" t="s">
        <v>233</v>
      </c>
      <c r="I35" s="210"/>
      <c r="J35" s="210"/>
      <c r="K35" s="210"/>
      <c r="L35" s="210"/>
      <c r="M35" s="210"/>
      <c r="N35" s="210"/>
      <c r="O35" s="210"/>
    </row>
    <row r="36" spans="1:15">
      <c r="A36" s="192" t="s">
        <v>232</v>
      </c>
      <c r="E36" s="211">
        <v>500</v>
      </c>
      <c r="H36" s="210" t="s">
        <v>231</v>
      </c>
      <c r="I36" s="210"/>
      <c r="J36" s="210"/>
      <c r="K36" s="210"/>
      <c r="L36" s="210"/>
      <c r="M36" s="210"/>
      <c r="N36" s="210"/>
      <c r="O36" s="210"/>
    </row>
    <row r="37" spans="1:15">
      <c r="A37" s="192" t="s">
        <v>230</v>
      </c>
      <c r="E37" s="211">
        <v>0</v>
      </c>
      <c r="H37" s="210" t="s">
        <v>207</v>
      </c>
      <c r="I37" s="210"/>
      <c r="J37" s="210"/>
      <c r="K37" s="210"/>
      <c r="L37" s="210"/>
      <c r="M37" s="210"/>
      <c r="N37" s="210"/>
      <c r="O37" s="210"/>
    </row>
    <row r="38" spans="1:15">
      <c r="A38" s="192" t="s">
        <v>287</v>
      </c>
      <c r="E38" s="211">
        <v>500</v>
      </c>
      <c r="H38" s="210" t="s">
        <v>229</v>
      </c>
      <c r="I38" s="210"/>
      <c r="J38" s="210"/>
      <c r="K38" s="210"/>
      <c r="L38" s="210"/>
      <c r="M38" s="210"/>
      <c r="N38" s="210"/>
      <c r="O38" s="210"/>
    </row>
    <row r="39" spans="1:15">
      <c r="A39" s="192" t="s">
        <v>286</v>
      </c>
      <c r="E39" s="211">
        <v>500</v>
      </c>
      <c r="H39" s="210" t="s">
        <v>229</v>
      </c>
      <c r="I39" s="210"/>
      <c r="J39" s="210"/>
      <c r="K39" s="210"/>
      <c r="L39" s="210"/>
      <c r="M39" s="210"/>
      <c r="N39" s="210"/>
      <c r="O39" s="210"/>
    </row>
    <row r="40" spans="1:15">
      <c r="A40" s="192" t="s">
        <v>228</v>
      </c>
      <c r="E40" s="211">
        <v>2500</v>
      </c>
      <c r="H40" s="210" t="s">
        <v>227</v>
      </c>
      <c r="I40" s="210"/>
      <c r="J40" s="210"/>
      <c r="K40" s="210"/>
      <c r="L40" s="210"/>
      <c r="M40" s="210"/>
      <c r="N40" s="210"/>
      <c r="O40" s="210"/>
    </row>
    <row r="41" spans="1:15">
      <c r="A41" s="192" t="s">
        <v>226</v>
      </c>
      <c r="E41" s="211"/>
      <c r="H41" s="210"/>
      <c r="I41" s="210"/>
      <c r="J41" s="210"/>
      <c r="K41" s="210"/>
      <c r="L41" s="210"/>
      <c r="M41" s="210"/>
      <c r="N41" s="210"/>
      <c r="O41" s="210"/>
    </row>
    <row r="42" spans="1:15">
      <c r="E42" s="211"/>
      <c r="H42" s="210"/>
      <c r="I42" s="210"/>
      <c r="J42" s="210"/>
      <c r="K42" s="210"/>
      <c r="L42" s="210"/>
      <c r="M42" s="210"/>
      <c r="N42" s="210"/>
      <c r="O42" s="210"/>
    </row>
    <row r="43" spans="1:15">
      <c r="A43" s="192" t="s">
        <v>225</v>
      </c>
      <c r="E43" s="211">
        <v>750</v>
      </c>
      <c r="H43" s="210" t="s">
        <v>224</v>
      </c>
      <c r="I43" s="210"/>
      <c r="J43" s="210"/>
      <c r="K43" s="210"/>
      <c r="L43" s="210"/>
      <c r="M43" s="210"/>
      <c r="N43" s="210"/>
      <c r="O43" s="210"/>
    </row>
    <row r="44" spans="1:15">
      <c r="A44" s="192" t="s">
        <v>223</v>
      </c>
      <c r="E44" s="211">
        <v>900</v>
      </c>
      <c r="H44" s="210" t="s">
        <v>222</v>
      </c>
      <c r="I44" s="210"/>
      <c r="J44" s="210"/>
      <c r="K44" s="210"/>
      <c r="L44" s="210"/>
      <c r="M44" s="210"/>
      <c r="N44" s="210"/>
      <c r="O44" s="210"/>
    </row>
    <row r="45" spans="1:15">
      <c r="E45" s="199"/>
    </row>
    <row r="46" spans="1:15">
      <c r="E46" s="199"/>
    </row>
    <row r="47" spans="1:15">
      <c r="A47" s="192" t="s">
        <v>221</v>
      </c>
      <c r="E47" s="204">
        <f>SUM(E34:E45)</f>
        <v>10150</v>
      </c>
    </row>
    <row r="48" spans="1:15">
      <c r="E48" s="199"/>
    </row>
    <row r="49" spans="1:14">
      <c r="E49" s="199"/>
    </row>
    <row r="50" spans="1:14" ht="100.5" customHeight="1">
      <c r="A50" s="458" t="s">
        <v>285</v>
      </c>
      <c r="B50" s="458"/>
      <c r="C50" s="458"/>
      <c r="D50" s="458"/>
      <c r="E50" s="458"/>
      <c r="F50" s="458"/>
      <c r="G50" s="458"/>
      <c r="H50" s="458"/>
      <c r="I50" s="458"/>
      <c r="J50" s="458"/>
    </row>
    <row r="51" spans="1:14">
      <c r="E51" s="199"/>
    </row>
    <row r="54" spans="1:14" s="202" customFormat="1" ht="42.95" customHeight="1">
      <c r="A54" s="202" t="s">
        <v>220</v>
      </c>
      <c r="I54" s="203" t="s">
        <v>219</v>
      </c>
      <c r="J54" s="203" t="s">
        <v>218</v>
      </c>
      <c r="K54" s="203" t="s">
        <v>217</v>
      </c>
      <c r="L54" s="203" t="s">
        <v>216</v>
      </c>
      <c r="M54" s="203" t="s">
        <v>215</v>
      </c>
    </row>
    <row r="55" spans="1:14">
      <c r="A55" s="192" t="s">
        <v>210</v>
      </c>
      <c r="I55" s="192">
        <f>E30</f>
        <v>250</v>
      </c>
      <c r="J55" s="199">
        <v>25</v>
      </c>
      <c r="K55" s="201">
        <f>E26</f>
        <v>6</v>
      </c>
      <c r="L55" s="199">
        <f>I55*J55*K55</f>
        <v>37500</v>
      </c>
      <c r="M55" s="199">
        <v>20000</v>
      </c>
      <c r="N55" s="192" t="s">
        <v>214</v>
      </c>
    </row>
    <row r="56" spans="1:14">
      <c r="A56" s="192" t="s">
        <v>209</v>
      </c>
      <c r="I56" s="192">
        <f>E30</f>
        <v>250</v>
      </c>
      <c r="J56" s="199">
        <v>50</v>
      </c>
      <c r="K56" s="200" t="s">
        <v>212</v>
      </c>
      <c r="L56" s="199">
        <f>I56*J56</f>
        <v>12500</v>
      </c>
      <c r="M56" s="199">
        <v>8750</v>
      </c>
      <c r="N56" s="192" t="s">
        <v>213</v>
      </c>
    </row>
    <row r="57" spans="1:14">
      <c r="A57" s="192" t="s">
        <v>208</v>
      </c>
      <c r="I57" s="192">
        <f>E30</f>
        <v>250</v>
      </c>
      <c r="J57" s="199">
        <v>200</v>
      </c>
      <c r="K57" s="200" t="s">
        <v>212</v>
      </c>
      <c r="L57" s="199">
        <f>I57*J57</f>
        <v>50000</v>
      </c>
      <c r="M57" s="199">
        <v>35000</v>
      </c>
      <c r="N57" s="192" t="s">
        <v>211</v>
      </c>
    </row>
    <row r="60" spans="1:14" ht="65.45" customHeight="1">
      <c r="A60" s="452" t="s">
        <v>284</v>
      </c>
      <c r="B60" s="452"/>
      <c r="C60" s="452"/>
      <c r="D60" s="452"/>
      <c r="E60" s="452"/>
      <c r="F60" s="452"/>
      <c r="G60" s="452"/>
      <c r="H60" s="452"/>
      <c r="I60" s="452"/>
    </row>
  </sheetData>
  <sheetProtection algorithmName="SHA-512" hashValue="CSLusPwQFnr6f3VnCJGlglb6CoKCLnjTRiF9VxvQb02LOyOxU/PyDLeRFv3cRx+NErn/lAnwZWAW+VPGxBl0Uw==" saltValue="FHJZo8nwcuxwCTf2pI0RHA==" spinCount="100000" sheet="1" selectLockedCells="1"/>
  <mergeCells count="10">
    <mergeCell ref="A60:I60"/>
    <mergeCell ref="A34:C34"/>
    <mergeCell ref="E8:F8"/>
    <mergeCell ref="E9:F9"/>
    <mergeCell ref="E11:F11"/>
    <mergeCell ref="E12:F12"/>
    <mergeCell ref="E10:F10"/>
    <mergeCell ref="A28:D28"/>
    <mergeCell ref="E28:L28"/>
    <mergeCell ref="A50:J5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08752ed-fd79-481f-980d-1d7f2f042651">
      <Terms xmlns="http://schemas.microsoft.com/office/infopath/2007/PartnerControls"/>
    </lcf76f155ced4ddcb4097134ff3c332f>
    <Notes xmlns="f08752ed-fd79-481f-980d-1d7f2f042651" xsi:nil="true"/>
    <TaxCatchAll xmlns="9dab5f44-0674-4fb0-aad3-2a8ccfbd0ea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BA38C52A36F524184011EBFAF18E5A7" ma:contentTypeVersion="17" ma:contentTypeDescription="Create a new document." ma:contentTypeScope="" ma:versionID="a80d6b0cb2ebe1e7e589cdb3581ab251">
  <xsd:schema xmlns:xsd="http://www.w3.org/2001/XMLSchema" xmlns:xs="http://www.w3.org/2001/XMLSchema" xmlns:p="http://schemas.microsoft.com/office/2006/metadata/properties" xmlns:ns2="9dab5f44-0674-4fb0-aad3-2a8ccfbd0ea1" xmlns:ns3="f08752ed-fd79-481f-980d-1d7f2f042651" targetNamespace="http://schemas.microsoft.com/office/2006/metadata/properties" ma:root="true" ma:fieldsID="ecd9c485f2db940e50275773a3973bb6" ns2:_="" ns3:_="">
    <xsd:import namespace="9dab5f44-0674-4fb0-aad3-2a8ccfbd0ea1"/>
    <xsd:import namespace="f08752ed-fd79-481f-980d-1d7f2f042651"/>
    <xsd:element name="properties">
      <xsd:complexType>
        <xsd:sequence>
          <xsd:element name="documentManagement">
            <xsd:complexType>
              <xsd:all>
                <xsd:element ref="ns2:SharedWithUsers" minOccurs="0"/>
                <xsd:element ref="ns3:MediaServiceMetadata" minOccurs="0"/>
                <xsd:element ref="ns3:MediaServiceFastMetadata" minOccurs="0"/>
                <xsd:element ref="ns2:SharedWithDetails" minOccurs="0"/>
                <xsd:element ref="ns3:MediaServiceAutoKeyPoints" minOccurs="0"/>
                <xsd:element ref="ns3:MediaServiceKeyPoints" minOccurs="0"/>
                <xsd:element ref="ns3:MediaServiceDateTaken" minOccurs="0"/>
                <xsd:element ref="ns3:MediaServiceOCR" minOccurs="0"/>
                <xsd:element ref="ns3:MediaServiceGenerationTime" minOccurs="0"/>
                <xsd:element ref="ns3:MediaServiceEventHashCode" minOccurs="0"/>
                <xsd:element ref="ns3:Notes" minOccurs="0"/>
                <xsd:element ref="ns3:MediaLengthInSeconds" minOccurs="0"/>
                <xsd:element ref="ns3:MediaServiceLocation"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ab5f44-0674-4fb0-aad3-2a8ccfbd0ea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TaxCatchAll" ma:index="23" nillable="true" ma:displayName="Taxonomy Catch All Column" ma:hidden="true" ma:list="{fde0cd00-e342-4c49-9ae7-08e29aa6229a}" ma:internalName="TaxCatchAll" ma:showField="CatchAllData" ma:web="9dab5f44-0674-4fb0-aad3-2a8ccfbd0ea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08752ed-fd79-481f-980d-1d7f2f042651"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Notes" ma:index="18" nillable="true" ma:displayName="Notes" ma:format="Dropdown" ma:internalName="Notes">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c31c15cb-d775-4c02-a70d-99eaedacf5c3"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5BA180-5DF9-4B90-A836-F7C4423C955B}">
  <ds:schemaRefs>
    <ds:schemaRef ds:uri="http://schemas.microsoft.com/office/2006/metadata/properties"/>
    <ds:schemaRef ds:uri="http://schemas.microsoft.com/office/infopath/2007/PartnerControls"/>
    <ds:schemaRef ds:uri="f08752ed-fd79-481f-980d-1d7f2f042651"/>
    <ds:schemaRef ds:uri="9dab5f44-0674-4fb0-aad3-2a8ccfbd0ea1"/>
  </ds:schemaRefs>
</ds:datastoreItem>
</file>

<file path=customXml/itemProps2.xml><?xml version="1.0" encoding="utf-8"?>
<ds:datastoreItem xmlns:ds="http://schemas.openxmlformats.org/officeDocument/2006/customXml" ds:itemID="{D0DE2FE5-48F8-433B-883D-728CBB0D86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ab5f44-0674-4fb0-aad3-2a8ccfbd0ea1"/>
    <ds:schemaRef ds:uri="f08752ed-fd79-481f-980d-1d7f2f0426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919AE1-C494-4AB9-BCC6-32ECE69199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Sample Completed Budget</vt:lpstr>
      <vt:lpstr>Grant Proposal Budget</vt:lpstr>
      <vt:lpstr>Conference Determination</vt:lpstr>
      <vt:lpstr>Conference Details</vt:lpstr>
      <vt:lpstr>Sample Conf Determination</vt:lpstr>
      <vt:lpstr>Sample Completed Conf Details</vt:lpstr>
      <vt:lpstr>'Grant Proposal Budget'!Print_Area</vt:lpstr>
      <vt:lpstr>'Sample Completed Budget'!Print_Area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2021-12-07T15:28:51Z</dcterms:created>
  <dcterms:modified xsi:type="dcterms:W3CDTF">2022-09-13T02:11:47Z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0x0101006BA38C52A36F524184011EBFAF18E5A7</vt:lpwstr>
  </property>
</Properties>
</file>